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20" windowWidth="11595" windowHeight="5535" firstSheet="4" activeTab="4"/>
  </bookViews>
  <sheets>
    <sheet name="2014- 9 muni" sheetId="5" state="hidden" r:id="rId1"/>
    <sheet name="2013-2014 (1)" sheetId="3" state="hidden" r:id="rId2"/>
    <sheet name="2012-2013" sheetId="1" state="hidden" r:id="rId3"/>
    <sheet name="Hoja2" sheetId="2" state="hidden" r:id="rId4"/>
    <sheet name="Est. zonas urbanas" sheetId="9" r:id="rId5"/>
  </sheets>
  <definedNames>
    <definedName name="_xlnm._FilterDatabase" localSheetId="1" hidden="1">'2013-2014 (1)'!$A$7:$X$50</definedName>
    <definedName name="_xlnm._FilterDatabase" localSheetId="0" hidden="1">'2014- 9 muni'!$A$7:$X$16</definedName>
    <definedName name="_xlnm.Print_Area" localSheetId="2">'2012-2013'!$A$1:$L$58</definedName>
    <definedName name="_xlnm.Print_Area" localSheetId="1">'2013-2014 (1)'!$A$1:$L$51</definedName>
    <definedName name="_xlnm.Print_Area" localSheetId="0">'2014- 9 muni'!$A$1:$L$17</definedName>
    <definedName name="_xlnm.Print_Area" localSheetId="4">'Est. zonas urbanas'!$A$1:$N$30</definedName>
  </definedNames>
  <calcPr calcId="145621"/>
</workbook>
</file>

<file path=xl/calcChain.xml><?xml version="1.0" encoding="utf-8"?>
<calcChain xmlns="http://schemas.openxmlformats.org/spreadsheetml/2006/main">
  <c r="F21" i="2" l="1"/>
  <c r="E25" i="2"/>
  <c r="F25" i="2" s="1"/>
  <c r="D25" i="2"/>
  <c r="F24" i="2"/>
  <c r="F23" i="2"/>
  <c r="F22" i="2"/>
  <c r="E17" i="2"/>
  <c r="D17" i="2"/>
  <c r="F14" i="2"/>
  <c r="G14" i="2" s="1"/>
  <c r="F16" i="2"/>
  <c r="G16" i="2" s="1"/>
  <c r="F15" i="2"/>
  <c r="G15" i="2" s="1"/>
  <c r="F13" i="2"/>
  <c r="G13" i="2" s="1"/>
  <c r="F5" i="2"/>
  <c r="G5" i="2" s="1"/>
  <c r="F6" i="2"/>
  <c r="G6" i="2" s="1"/>
  <c r="D4" i="2"/>
  <c r="F4" i="2" s="1"/>
  <c r="G4" i="2" s="1"/>
  <c r="E7" i="2"/>
  <c r="V16" i="5"/>
  <c r="U16" i="5"/>
  <c r="T16" i="5"/>
  <c r="S16" i="5"/>
  <c r="Q16" i="5"/>
  <c r="L16" i="5"/>
  <c r="V15" i="5"/>
  <c r="U15" i="5"/>
  <c r="T15" i="5"/>
  <c r="S15" i="5"/>
  <c r="Q15" i="5"/>
  <c r="L15" i="5"/>
  <c r="U14" i="5"/>
  <c r="T14" i="5"/>
  <c r="S14" i="5"/>
  <c r="Q14" i="5"/>
  <c r="L14" i="5"/>
  <c r="V13" i="5"/>
  <c r="U13" i="5"/>
  <c r="T13" i="5"/>
  <c r="S13" i="5"/>
  <c r="Q13" i="5"/>
  <c r="L13" i="5"/>
  <c r="V12" i="5"/>
  <c r="U12" i="5"/>
  <c r="T12" i="5"/>
  <c r="S12" i="5"/>
  <c r="Q12" i="5"/>
  <c r="L12" i="5"/>
  <c r="V11" i="5"/>
  <c r="U11" i="5"/>
  <c r="T11" i="5"/>
  <c r="S11" i="5"/>
  <c r="Q11" i="5"/>
  <c r="L11" i="5"/>
  <c r="V10" i="5"/>
  <c r="U10" i="5"/>
  <c r="T10" i="5"/>
  <c r="S10" i="5"/>
  <c r="Q10" i="5"/>
  <c r="L10" i="5"/>
  <c r="U9" i="5"/>
  <c r="T9" i="5"/>
  <c r="S9" i="5"/>
  <c r="Q9" i="5"/>
  <c r="L9" i="5"/>
  <c r="V8" i="5"/>
  <c r="U8" i="5"/>
  <c r="T8" i="5"/>
  <c r="S8" i="5"/>
  <c r="Q8" i="5"/>
  <c r="L8" i="5"/>
  <c r="V48" i="3"/>
  <c r="U48" i="3"/>
  <c r="T48" i="3"/>
  <c r="V45" i="3"/>
  <c r="U45" i="3"/>
  <c r="T45" i="3"/>
  <c r="S45" i="3"/>
  <c r="Q35" i="3"/>
  <c r="L35" i="3"/>
  <c r="V29" i="3"/>
  <c r="U29" i="3"/>
  <c r="T29" i="3"/>
  <c r="S29" i="3"/>
  <c r="L23" i="3"/>
  <c r="V21" i="3"/>
  <c r="U21" i="3"/>
  <c r="T21" i="3"/>
  <c r="S21" i="3"/>
  <c r="U14" i="3"/>
  <c r="T14" i="3"/>
  <c r="S14" i="3"/>
  <c r="L14" i="3"/>
  <c r="Q16" i="3"/>
  <c r="V49" i="3"/>
  <c r="U49" i="3"/>
  <c r="T49" i="3"/>
  <c r="S49" i="3"/>
  <c r="V50" i="3"/>
  <c r="U50" i="3"/>
  <c r="T50" i="3"/>
  <c r="S50" i="3"/>
  <c r="V47" i="3"/>
  <c r="U47" i="3"/>
  <c r="T47" i="3"/>
  <c r="S47" i="3"/>
  <c r="V46" i="3"/>
  <c r="U46" i="3"/>
  <c r="T46" i="3"/>
  <c r="V44" i="3"/>
  <c r="U44" i="3"/>
  <c r="T44" i="3"/>
  <c r="S44" i="3"/>
  <c r="V43" i="3"/>
  <c r="U43" i="3"/>
  <c r="T43" i="3"/>
  <c r="S43" i="3"/>
  <c r="V42" i="3"/>
  <c r="U42" i="3"/>
  <c r="T42" i="3"/>
  <c r="S42" i="3"/>
  <c r="V41" i="3"/>
  <c r="U41" i="3"/>
  <c r="T41" i="3"/>
  <c r="S41" i="3"/>
  <c r="V40" i="3"/>
  <c r="U40" i="3"/>
  <c r="T40" i="3"/>
  <c r="S40" i="3"/>
  <c r="V39" i="3"/>
  <c r="U39" i="3"/>
  <c r="T39" i="3"/>
  <c r="S39" i="3"/>
  <c r="V38" i="3"/>
  <c r="U38" i="3"/>
  <c r="T38" i="3"/>
  <c r="S38" i="3"/>
  <c r="V37" i="3"/>
  <c r="U37" i="3"/>
  <c r="T37" i="3"/>
  <c r="S37" i="3"/>
  <c r="V36" i="3"/>
  <c r="U36" i="3"/>
  <c r="T36" i="3"/>
  <c r="S36" i="3"/>
  <c r="U35" i="3"/>
  <c r="T35" i="3"/>
  <c r="S35" i="3"/>
  <c r="V34" i="3"/>
  <c r="U34" i="3"/>
  <c r="T34" i="3"/>
  <c r="S34" i="3"/>
  <c r="V33" i="3"/>
  <c r="U33" i="3"/>
  <c r="T33" i="3"/>
  <c r="S33" i="3"/>
  <c r="V32" i="3"/>
  <c r="U32" i="3"/>
  <c r="T32" i="3"/>
  <c r="S32" i="3"/>
  <c r="V31" i="3"/>
  <c r="U31" i="3"/>
  <c r="T31" i="3"/>
  <c r="S31" i="3"/>
  <c r="V30" i="3"/>
  <c r="U30" i="3"/>
  <c r="T30" i="3"/>
  <c r="S30" i="3"/>
  <c r="V28" i="3"/>
  <c r="U28" i="3"/>
  <c r="T28" i="3"/>
  <c r="S28" i="3"/>
  <c r="V27" i="3"/>
  <c r="U27" i="3"/>
  <c r="T27" i="3"/>
  <c r="S27" i="3"/>
  <c r="V26" i="3"/>
  <c r="U26" i="3"/>
  <c r="T26" i="3"/>
  <c r="S26" i="3"/>
  <c r="V25" i="3"/>
  <c r="U25" i="3"/>
  <c r="T25" i="3"/>
  <c r="S25" i="3"/>
  <c r="V24" i="3"/>
  <c r="U24" i="3"/>
  <c r="T24" i="3"/>
  <c r="S24" i="3"/>
  <c r="V23" i="3"/>
  <c r="U23" i="3"/>
  <c r="T23" i="3"/>
  <c r="S23" i="3"/>
  <c r="V22" i="3"/>
  <c r="U22" i="3"/>
  <c r="T22" i="3"/>
  <c r="S22" i="3"/>
  <c r="V20" i="3"/>
  <c r="U20" i="3"/>
  <c r="T20" i="3"/>
  <c r="S20" i="3"/>
  <c r="V19" i="3"/>
  <c r="U19" i="3"/>
  <c r="T19" i="3"/>
  <c r="S19" i="3"/>
  <c r="V18" i="3"/>
  <c r="U18" i="3"/>
  <c r="T18" i="3"/>
  <c r="S18" i="3"/>
  <c r="V17" i="3"/>
  <c r="U17" i="3"/>
  <c r="T17" i="3"/>
  <c r="S17" i="3"/>
  <c r="V16" i="3"/>
  <c r="U16" i="3"/>
  <c r="T16" i="3"/>
  <c r="S16" i="3"/>
  <c r="V9" i="3"/>
  <c r="V10" i="3"/>
  <c r="V11" i="3"/>
  <c r="V12" i="3"/>
  <c r="V13" i="3"/>
  <c r="U9" i="3"/>
  <c r="U10" i="3"/>
  <c r="U11" i="3"/>
  <c r="U12" i="3"/>
  <c r="U13" i="3"/>
  <c r="T9" i="3"/>
  <c r="T10" i="3"/>
  <c r="T11" i="3"/>
  <c r="T12" i="3"/>
  <c r="T13" i="3"/>
  <c r="S9" i="3"/>
  <c r="S10" i="3"/>
  <c r="S11" i="3"/>
  <c r="S12" i="3"/>
  <c r="S13" i="3"/>
  <c r="V8" i="3"/>
  <c r="U8" i="3"/>
  <c r="T8" i="3"/>
  <c r="S8" i="3"/>
  <c r="Q49" i="3"/>
  <c r="Q47" i="3"/>
  <c r="Q46" i="3"/>
  <c r="Q45" i="3"/>
  <c r="Q41" i="3"/>
  <c r="Q42" i="3"/>
  <c r="Q43" i="3"/>
  <c r="Q44" i="3"/>
  <c r="Q39" i="3"/>
  <c r="Q37" i="3"/>
  <c r="Q34" i="3"/>
  <c r="Q32" i="3"/>
  <c r="Q31" i="3"/>
  <c r="Q30" i="3"/>
  <c r="Q29" i="3"/>
  <c r="Q21" i="3"/>
  <c r="Q24" i="3"/>
  <c r="Q23" i="3"/>
  <c r="Q22" i="3"/>
  <c r="Q19" i="3"/>
  <c r="Q20" i="3"/>
  <c r="Q15" i="3"/>
  <c r="Q14" i="3"/>
  <c r="Q13" i="3"/>
  <c r="Q9" i="3"/>
  <c r="Q10" i="3"/>
  <c r="Q50" i="3"/>
  <c r="L50" i="3"/>
  <c r="Q48" i="3"/>
  <c r="Q17" i="3"/>
  <c r="Q8" i="3"/>
  <c r="Q36" i="3"/>
  <c r="Q38" i="3"/>
  <c r="Q18" i="3"/>
  <c r="Q33" i="3"/>
  <c r="Q12" i="3"/>
  <c r="Q11" i="3"/>
  <c r="Q26" i="3"/>
  <c r="R26" i="3"/>
  <c r="Q27" i="3"/>
  <c r="Q25" i="3"/>
  <c r="Q28" i="3"/>
  <c r="Q4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R35" i="3"/>
  <c r="L34" i="3"/>
  <c r="L33" i="3"/>
  <c r="L32" i="3"/>
  <c r="L31" i="3"/>
  <c r="L30" i="3"/>
  <c r="L29" i="3"/>
  <c r="L28" i="3"/>
  <c r="L27" i="3"/>
  <c r="L25" i="3"/>
  <c r="L24" i="3"/>
  <c r="L22" i="3"/>
  <c r="L21" i="3"/>
  <c r="L20" i="3"/>
  <c r="L19" i="3"/>
  <c r="R19" i="3" s="1"/>
  <c r="L18" i="3"/>
  <c r="L17" i="3"/>
  <c r="L16" i="3"/>
  <c r="L15" i="3"/>
  <c r="R15" i="3" s="1"/>
  <c r="L13" i="3"/>
  <c r="R13" i="3" s="1"/>
  <c r="L12" i="3"/>
  <c r="L11" i="3"/>
  <c r="L10" i="3"/>
  <c r="R10" i="3" s="1"/>
  <c r="L9" i="3"/>
  <c r="R9" i="3" s="1"/>
  <c r="L8" i="3"/>
  <c r="V8" i="1"/>
  <c r="U8" i="1"/>
  <c r="T8" i="1"/>
  <c r="S8" i="1"/>
  <c r="V9" i="1"/>
  <c r="U9" i="1"/>
  <c r="T9" i="1"/>
  <c r="S9" i="1"/>
  <c r="Q9" i="1"/>
  <c r="Q8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Q16" i="1"/>
  <c r="R16" i="1" s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5" i="1"/>
  <c r="Q14" i="1"/>
  <c r="Q13" i="1"/>
  <c r="Q12" i="1"/>
  <c r="Q11" i="1"/>
  <c r="Q10" i="1"/>
  <c r="L14" i="1"/>
  <c r="L9" i="1"/>
  <c r="L10" i="1"/>
  <c r="L34" i="1"/>
  <c r="R34" i="1" s="1"/>
  <c r="L15" i="1"/>
  <c r="L50" i="1"/>
  <c r="R50" i="1" s="1"/>
  <c r="L49" i="1"/>
  <c r="L48" i="1"/>
  <c r="R48" i="1" s="1"/>
  <c r="L47" i="1"/>
  <c r="L46" i="1"/>
  <c r="R46" i="1" s="1"/>
  <c r="L45" i="1"/>
  <c r="L44" i="1"/>
  <c r="R44" i="1" s="1"/>
  <c r="L43" i="1"/>
  <c r="L42" i="1"/>
  <c r="R42" i="1" s="1"/>
  <c r="L41" i="1"/>
  <c r="L40" i="1"/>
  <c r="R40" i="1" s="1"/>
  <c r="L39" i="1"/>
  <c r="L38" i="1"/>
  <c r="R38" i="1" s="1"/>
  <c r="L37" i="1"/>
  <c r="L36" i="1"/>
  <c r="R36" i="1" s="1"/>
  <c r="L35" i="1"/>
  <c r="L33" i="1"/>
  <c r="L32" i="1"/>
  <c r="R32" i="1" s="1"/>
  <c r="L31" i="1"/>
  <c r="L30" i="1"/>
  <c r="R30" i="1" s="1"/>
  <c r="L29" i="1"/>
  <c r="L28" i="1"/>
  <c r="R28" i="1" s="1"/>
  <c r="L27" i="1"/>
  <c r="L26" i="1"/>
  <c r="R26" i="1" s="1"/>
  <c r="L25" i="1"/>
  <c r="L24" i="1"/>
  <c r="R24" i="1" s="1"/>
  <c r="L23" i="1"/>
  <c r="L22" i="1"/>
  <c r="R22" i="1" s="1"/>
  <c r="L21" i="1"/>
  <c r="L20" i="1"/>
  <c r="R20" i="1" s="1"/>
  <c r="L19" i="1"/>
  <c r="L18" i="1"/>
  <c r="L17" i="1"/>
  <c r="L13" i="1"/>
  <c r="L12" i="1"/>
  <c r="L11" i="1"/>
  <c r="L8" i="1"/>
  <c r="R8" i="1" s="1"/>
  <c r="R23" i="3"/>
  <c r="R16" i="3"/>
  <c r="R50" i="3"/>
  <c r="R14" i="3"/>
  <c r="R40" i="3"/>
  <c r="R25" i="3"/>
  <c r="R36" i="3"/>
  <c r="R21" i="3"/>
  <c r="R37" i="3"/>
  <c r="R44" i="3"/>
  <c r="R42" i="3"/>
  <c r="R28" i="3"/>
  <c r="R27" i="3"/>
  <c r="R33" i="3"/>
  <c r="R38" i="3"/>
  <c r="R48" i="3"/>
  <c r="R22" i="3"/>
  <c r="R24" i="3"/>
  <c r="R29" i="3"/>
  <c r="R31" i="3"/>
  <c r="R34" i="3"/>
  <c r="R39" i="3"/>
  <c r="R43" i="3"/>
  <c r="R41" i="3"/>
  <c r="R12" i="3"/>
  <c r="R18" i="3"/>
  <c r="R17" i="3"/>
  <c r="R30" i="3"/>
  <c r="R32" i="3"/>
  <c r="R46" i="3"/>
  <c r="R49" i="3"/>
  <c r="R11" i="3"/>
  <c r="R8" i="3"/>
  <c r="R45" i="3"/>
  <c r="R47" i="3"/>
  <c r="R20" i="3"/>
  <c r="R15" i="5"/>
  <c r="R8" i="5"/>
  <c r="R10" i="5"/>
  <c r="R12" i="5"/>
  <c r="R16" i="5"/>
  <c r="R9" i="5"/>
  <c r="R11" i="5"/>
  <c r="R13" i="5"/>
  <c r="R14" i="5"/>
  <c r="F17" i="2"/>
  <c r="G17" i="2" s="1"/>
  <c r="R11" i="1" l="1"/>
  <c r="R13" i="1"/>
  <c r="R15" i="1"/>
  <c r="R18" i="1"/>
  <c r="R10" i="1"/>
  <c r="R12" i="1"/>
  <c r="R14" i="1"/>
  <c r="R17" i="1"/>
  <c r="R19" i="1"/>
  <c r="R21" i="1"/>
  <c r="R23" i="1"/>
  <c r="R25" i="1"/>
  <c r="R27" i="1"/>
  <c r="R29" i="1"/>
  <c r="R31" i="1"/>
  <c r="R33" i="1"/>
  <c r="R35" i="1"/>
  <c r="R37" i="1"/>
  <c r="R39" i="1"/>
  <c r="R41" i="1"/>
  <c r="R43" i="1"/>
  <c r="R45" i="1"/>
  <c r="R47" i="1"/>
  <c r="R49" i="1"/>
  <c r="R9" i="1"/>
  <c r="D7" i="2"/>
  <c r="F7" i="2" s="1"/>
  <c r="G7" i="2" s="1"/>
</calcChain>
</file>

<file path=xl/sharedStrings.xml><?xml version="1.0" encoding="utf-8"?>
<sst xmlns="http://schemas.openxmlformats.org/spreadsheetml/2006/main" count="596" uniqueCount="316">
  <si>
    <t>INFORMACIÓN DE ARBITRIOS SEGÚN MUNICIPALIDADES DE LA PROVINCIA DE LIMA METROPOLITANA</t>
  </si>
  <si>
    <t>N.°</t>
  </si>
  <si>
    <t xml:space="preserve">MUNICIPALIDAD </t>
  </si>
  <si>
    <t>ORDENANZA</t>
  </si>
  <si>
    <t>PUBLICACIÓN 
ORDENANZA</t>
  </si>
  <si>
    <t>ESTADO</t>
  </si>
  <si>
    <t>ACUERDO DE CONCEJO</t>
  </si>
  <si>
    <t>PUBLICACIÓN 
A.C.</t>
  </si>
  <si>
    <t>BARRIDO DE  
CALLES</t>
  </si>
  <si>
    <t xml:space="preserve">RECOLECCION DE
RESIDUOS </t>
  </si>
  <si>
    <t>PARQUES Y JARDINES</t>
  </si>
  <si>
    <t>SEGURIDAD CIUDADANA</t>
  </si>
  <si>
    <t>TOTAL</t>
  </si>
  <si>
    <t>Ancón</t>
  </si>
  <si>
    <t>Ate</t>
  </si>
  <si>
    <t>Barranco</t>
  </si>
  <si>
    <t xml:space="preserve">Breña </t>
  </si>
  <si>
    <t>Carabayllo</t>
  </si>
  <si>
    <t>Chaclacayo</t>
  </si>
  <si>
    <t>Cieneguilla</t>
  </si>
  <si>
    <t>El Agustino</t>
  </si>
  <si>
    <t>Independencia</t>
  </si>
  <si>
    <t xml:space="preserve">Jesús María </t>
  </si>
  <si>
    <t>La Molina</t>
  </si>
  <si>
    <t>La Victoria</t>
  </si>
  <si>
    <t>Lince</t>
  </si>
  <si>
    <t>Los Olivos</t>
  </si>
  <si>
    <t>Lurigancho - Chosica</t>
  </si>
  <si>
    <t>Lurín</t>
  </si>
  <si>
    <t>Magdalena del Mar</t>
  </si>
  <si>
    <t>Miraflores</t>
  </si>
  <si>
    <t>Pachacámac</t>
  </si>
  <si>
    <t>Pucusana</t>
  </si>
  <si>
    <t>Pueblo Libre</t>
  </si>
  <si>
    <t>Puente Piedra</t>
  </si>
  <si>
    <t>Punta Hermosa</t>
  </si>
  <si>
    <t>Punta Negra</t>
  </si>
  <si>
    <t>Rímac</t>
  </si>
  <si>
    <t>San Bartolo</t>
  </si>
  <si>
    <t>San Borja</t>
  </si>
  <si>
    <t>San Isidro</t>
  </si>
  <si>
    <t>San Luis</t>
  </si>
  <si>
    <t>San Martín de Porres</t>
  </si>
  <si>
    <t>San Miguel</t>
  </si>
  <si>
    <t>Santa Anita</t>
  </si>
  <si>
    <t>Santa Rosa</t>
  </si>
  <si>
    <t xml:space="preserve">Santiago de Surco </t>
  </si>
  <si>
    <t>San Juan de Lurigancho</t>
  </si>
  <si>
    <t>San Juan de Miraflores</t>
  </si>
  <si>
    <t>Surquillo</t>
  </si>
  <si>
    <t xml:space="preserve">Villa El Salvador </t>
  </si>
  <si>
    <t>Villa María del Triunfo</t>
  </si>
  <si>
    <t>CPM Santa María Huachipa</t>
  </si>
  <si>
    <t>Elaboración: Servicio de Administración Tributaria - SAT</t>
  </si>
  <si>
    <t xml:space="preserve">(PERÍODO 2012) </t>
  </si>
  <si>
    <t xml:space="preserve">Fuente:  Expedientes de ratificación presentados por Municipalidades Distritales de la Provincia de Lima </t>
  </si>
  <si>
    <t>251-MDCH</t>
  </si>
  <si>
    <t>349-MDC / 350-MDC</t>
  </si>
  <si>
    <t>506-MDEA</t>
  </si>
  <si>
    <t>376-MDJM</t>
  </si>
  <si>
    <t>164-MDLCH</t>
  </si>
  <si>
    <t>239-ML</t>
  </si>
  <si>
    <t>476-MDMM / 485-MDMM</t>
  </si>
  <si>
    <t>015-MDPN</t>
  </si>
  <si>
    <t>128-MDSB</t>
  </si>
  <si>
    <t>335-MDSR</t>
  </si>
  <si>
    <t>270-MDS</t>
  </si>
  <si>
    <t>281-MDA</t>
  </si>
  <si>
    <t>249-A/MDC</t>
  </si>
  <si>
    <t>219-MDLA / 222-MDLA</t>
  </si>
  <si>
    <t>298-MDL / 302-MDL</t>
  </si>
  <si>
    <t>360-CDLO</t>
  </si>
  <si>
    <t>362-MM / 365-MM</t>
  </si>
  <si>
    <t>105-MDP</t>
  </si>
  <si>
    <t>184-MDPP</t>
  </si>
  <si>
    <t>212-MDPH</t>
  </si>
  <si>
    <t>273-MDR /285-MDR</t>
  </si>
  <si>
    <t>333-MSI / 336-MSI</t>
  </si>
  <si>
    <t>130-MDSL</t>
  </si>
  <si>
    <t>321-MDSMP</t>
  </si>
  <si>
    <t>223-MDSM</t>
  </si>
  <si>
    <t>080-MDSA</t>
  </si>
  <si>
    <t>400-MSS / 410-MSS</t>
  </si>
  <si>
    <t>209-MDSJM</t>
  </si>
  <si>
    <t>246-MVES</t>
  </si>
  <si>
    <t>146-MVMT</t>
  </si>
  <si>
    <t>216-MDSJL / 223-MDSJL</t>
  </si>
  <si>
    <t>Ratificada</t>
  </si>
  <si>
    <t>241-2011-MDA</t>
  </si>
  <si>
    <t>A.C. 1593</t>
  </si>
  <si>
    <t>A.C. 1552</t>
  </si>
  <si>
    <t>A.C. 1610</t>
  </si>
  <si>
    <t>363-MDB</t>
  </si>
  <si>
    <t>354-2011/MDB-CDB</t>
  </si>
  <si>
    <t>A.C. 1563</t>
  </si>
  <si>
    <t>A.C. 1564</t>
  </si>
  <si>
    <t>A.C. 1553</t>
  </si>
  <si>
    <t>A.C. 1612,1623</t>
  </si>
  <si>
    <t>199-MDCH / 203-MDCH</t>
  </si>
  <si>
    <t>151-2011-MDC</t>
  </si>
  <si>
    <t>A.C. 1585</t>
  </si>
  <si>
    <t>A.C. 1598,1597</t>
  </si>
  <si>
    <t>A.C. 1561</t>
  </si>
  <si>
    <t>A.C. 1603</t>
  </si>
  <si>
    <t>A.C. 1560</t>
  </si>
  <si>
    <t>A.C. 1604</t>
  </si>
  <si>
    <t>A.C. 1556</t>
  </si>
  <si>
    <t>A.C. 1602</t>
  </si>
  <si>
    <t>A.C. 1588</t>
  </si>
  <si>
    <t>A.C. 1600</t>
  </si>
  <si>
    <t>A.C. 1609</t>
  </si>
  <si>
    <t>A.C. 1551</t>
  </si>
  <si>
    <t>100-2011-MDP/C</t>
  </si>
  <si>
    <t>A.C. 1586</t>
  </si>
  <si>
    <t>A.C. 1554</t>
  </si>
  <si>
    <t>A.C. 1555</t>
  </si>
  <si>
    <t>A.C. 1587</t>
  </si>
  <si>
    <t>A.C. 1594</t>
  </si>
  <si>
    <t>A.C. 1592</t>
  </si>
  <si>
    <t>A.C. 1608</t>
  </si>
  <si>
    <t>A.C. 1590</t>
  </si>
  <si>
    <t>A.C. 1611</t>
  </si>
  <si>
    <t>A.C. 1557</t>
  </si>
  <si>
    <t>A.C. 1605</t>
  </si>
  <si>
    <t>A.C. 1601</t>
  </si>
  <si>
    <t>A.C. 1558</t>
  </si>
  <si>
    <t>A.C. 1565</t>
  </si>
  <si>
    <t>A.C. 1595</t>
  </si>
  <si>
    <t>A.C. 1559</t>
  </si>
  <si>
    <t>A.C. 1596</t>
  </si>
  <si>
    <t>A.C. 1562</t>
  </si>
  <si>
    <t>A.C. 1589</t>
  </si>
  <si>
    <t>A.C. 1599</t>
  </si>
  <si>
    <t>A.C. 1606</t>
  </si>
  <si>
    <t>No Aplica</t>
  </si>
  <si>
    <t>254-2011/MDI</t>
  </si>
  <si>
    <t>140-2011/MLV</t>
  </si>
  <si>
    <t>471-MSB / 476-MSB</t>
  </si>
  <si>
    <t>A.C. 1591</t>
  </si>
  <si>
    <t>159-MSMM / 162-MSMM</t>
  </si>
  <si>
    <t>1581-MML</t>
  </si>
  <si>
    <t>Chorrillos*</t>
  </si>
  <si>
    <t>Comas**</t>
  </si>
  <si>
    <t>** Para el año 2012, mediante Ordenanza Nº 350 se dispuso la creación del servicio de Serenazgo en el Distrito de Comas</t>
  </si>
  <si>
    <t>377-MPL</t>
  </si>
  <si>
    <t>* El pronunciamiento favorable del Servicio de Administracion Tributaria - SAT, no alcanzó al servicio de barrido de calles.</t>
  </si>
  <si>
    <t>Aprobada</t>
  </si>
  <si>
    <t>Santa María del Mar</t>
  </si>
  <si>
    <t>A.C. 1607
A.C.  619</t>
  </si>
  <si>
    <t>31/12/2011
26/03/2012</t>
  </si>
  <si>
    <t>COSTO ANUAL  2012</t>
  </si>
  <si>
    <t>COSTO ANUAL  2013</t>
  </si>
  <si>
    <t>VARIACIÓN PORCENTUAL  2013-2012</t>
  </si>
  <si>
    <t>Fecha: 28/09/12</t>
  </si>
  <si>
    <t>COSTO ANUAL  2014</t>
  </si>
  <si>
    <t>257-2012-MDA</t>
  </si>
  <si>
    <t>A.C. 2379</t>
  </si>
  <si>
    <t>298-MDA</t>
  </si>
  <si>
    <t>A.C. 2220</t>
  </si>
  <si>
    <t>378-MDB</t>
  </si>
  <si>
    <t>A.C. 2224</t>
  </si>
  <si>
    <t>375-2012-MDB-CDB</t>
  </si>
  <si>
    <t>A.C. 2316</t>
  </si>
  <si>
    <t>271-MDC</t>
  </si>
  <si>
    <t>A.C. 2312</t>
  </si>
  <si>
    <t>275-MDCH</t>
  </si>
  <si>
    <t>A.C. 2378</t>
  </si>
  <si>
    <t>Chorrillos</t>
  </si>
  <si>
    <t>Cieneguilla *</t>
  </si>
  <si>
    <t>Comas</t>
  </si>
  <si>
    <t>376-MDC</t>
  </si>
  <si>
    <t>A.C. 2221</t>
  </si>
  <si>
    <t>529-MDEA</t>
  </si>
  <si>
    <t>A.C. 2419</t>
  </si>
  <si>
    <t>272-2012-MDI</t>
  </si>
  <si>
    <t>A.C. 2222</t>
  </si>
  <si>
    <t>394-MDJM</t>
  </si>
  <si>
    <t xml:space="preserve"> A.C. 2216</t>
  </si>
  <si>
    <t>238-MDL y 244-MDLM</t>
  </si>
  <si>
    <t>A.C. 2225</t>
  </si>
  <si>
    <t>A.C. 2314</t>
  </si>
  <si>
    <t>316-MDL</t>
  </si>
  <si>
    <t>A.C. 2217</t>
  </si>
  <si>
    <t xml:space="preserve">374-CDLO </t>
  </si>
  <si>
    <t>A.C. 2418</t>
  </si>
  <si>
    <t>182-MDL</t>
  </si>
  <si>
    <t>A.C. 2367</t>
  </si>
  <si>
    <t>255-MDL</t>
  </si>
  <si>
    <t>A.C. 2417</t>
  </si>
  <si>
    <t>516-MDMM y 526-MDMM</t>
  </si>
  <si>
    <t>A.C. 2420</t>
  </si>
  <si>
    <r>
      <t>390-MM y 394-MM</t>
    </r>
    <r>
      <rPr>
        <sz val="7"/>
        <color indexed="18"/>
        <rFont val="Arial"/>
        <family val="2"/>
      </rPr>
      <t xml:space="preserve"> </t>
    </r>
  </si>
  <si>
    <t>A.C. 2374</t>
  </si>
  <si>
    <t>113-2012-MDP/C</t>
  </si>
  <si>
    <t>A.C. 2375</t>
  </si>
  <si>
    <t>Pucusana **</t>
  </si>
  <si>
    <t>397-MPL</t>
  </si>
  <si>
    <t>A.C. 2313</t>
  </si>
  <si>
    <t>209-MDPP</t>
  </si>
  <si>
    <t>A.C. 2421</t>
  </si>
  <si>
    <t>230-MDPH</t>
  </si>
  <si>
    <t>A.C. 2368</t>
  </si>
  <si>
    <t>011-2012-MDPN</t>
  </si>
  <si>
    <t>A.C. 2377</t>
  </si>
  <si>
    <t xml:space="preserve">314-2012-MDR y 323-2012-MDR  </t>
  </si>
  <si>
    <t>A.C. 2387</t>
  </si>
  <si>
    <t>139-2012/MDSB</t>
  </si>
  <si>
    <t>A.C. 2386</t>
  </si>
  <si>
    <t>-</t>
  </si>
  <si>
    <r>
      <t>490-MSB y 492-MSB</t>
    </r>
    <r>
      <rPr>
        <sz val="7"/>
        <color indexed="18"/>
        <rFont val="Arial"/>
        <family val="2"/>
      </rPr>
      <t xml:space="preserve"> </t>
    </r>
  </si>
  <si>
    <t>A.C. 2376</t>
  </si>
  <si>
    <t>346-MSI</t>
  </si>
  <si>
    <t>A.C. 2318</t>
  </si>
  <si>
    <t>154-MDSL</t>
  </si>
  <si>
    <t>A.C. 2425</t>
  </si>
  <si>
    <t>330-MDSMP y 333-MDSMP</t>
  </si>
  <si>
    <t>A.C. 2309</t>
  </si>
  <si>
    <t>241-2012-MDSM</t>
  </si>
  <si>
    <t>A.C. 2315</t>
  </si>
  <si>
    <t>00101-MDSA</t>
  </si>
  <si>
    <t>A.C. 2218</t>
  </si>
  <si>
    <t>179-2012-MSMM</t>
  </si>
  <si>
    <t>A.C. 2317</t>
  </si>
  <si>
    <t>360-2012-MDSR</t>
  </si>
  <si>
    <t>A.C. 2223</t>
  </si>
  <si>
    <t>437-MSS</t>
  </si>
  <si>
    <t>A.C. 2215</t>
  </si>
  <si>
    <t>A.C. 2219</t>
  </si>
  <si>
    <t xml:space="preserve">231-2012-MDSJM y 236-2012-MDSJM </t>
  </si>
  <si>
    <t>A.C. 2372</t>
  </si>
  <si>
    <t>286-MDS</t>
  </si>
  <si>
    <t>A.C. 2384</t>
  </si>
  <si>
    <t xml:space="preserve">Villa El Salvador *** </t>
  </si>
  <si>
    <t>A.C. 2373</t>
  </si>
  <si>
    <t>162-MVMT</t>
  </si>
  <si>
    <t>A.C. 2426</t>
  </si>
  <si>
    <t>CPM Santa María Huachipa ****</t>
  </si>
  <si>
    <t>1648-MML  (RRSS, PJ, SS)</t>
  </si>
  <si>
    <t>* Para el año 2013, mediante Ordenanza Nº 167-2012-MDC se dispuso la creación del servicio de Barrido de calles en el Distrito de Cieneguilla</t>
  </si>
  <si>
    <t>** Para el año 2013, mediante Ordenanza Nº 121-2012/MDP se dispuso la creación del servicio de serenazgo en el Distrito de Pucusana</t>
  </si>
  <si>
    <t>*** Para el año 2013, mediante Ordenanza Nº 259/MVES y 264/MVES se dispuso la reactivación del servicio de Serenazgo en el Distrito de Villa el Salvador</t>
  </si>
  <si>
    <t>**** Para el año 2013, mediante Ordenanza Nº 1649-MML se dispuso la creación del servicio de Barrido de Calles en el CPM Santa María de Huachipa</t>
  </si>
  <si>
    <t>PR</t>
  </si>
  <si>
    <t>NR</t>
  </si>
  <si>
    <t>IPC</t>
  </si>
  <si>
    <t>IMPLEMEN</t>
  </si>
  <si>
    <t>NR/IPC</t>
  </si>
  <si>
    <t>NR/PR</t>
  </si>
  <si>
    <t>226-MDCH  -227-MDCH</t>
  </si>
  <si>
    <t>A.C. 2423/2424</t>
  </si>
  <si>
    <r>
      <t>167-2012-MDC/168-2012-MDC</t>
    </r>
    <r>
      <rPr>
        <sz val="6"/>
        <color indexed="18"/>
        <rFont val="Arial"/>
        <family val="2"/>
      </rPr>
      <t xml:space="preserve"> </t>
    </r>
  </si>
  <si>
    <t>A.C. 2310/2311</t>
  </si>
  <si>
    <t>NO PRES</t>
  </si>
  <si>
    <t>157-2012-MLV/158-2012-MLV</t>
  </si>
  <si>
    <t>120-2012/MDP/121-2012/</t>
  </si>
  <si>
    <t>A.C. 2371/2370</t>
  </si>
  <si>
    <t>237-243-MDSJL/238-244</t>
  </si>
  <si>
    <t>258-Y 263-MVES  /259 Y 264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</si>
  <si>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</t>
  </si>
  <si>
    <t>Fecha: 01/10/2013</t>
  </si>
  <si>
    <t>VARIACIÓN PORCENTUAL  2014-2013</t>
  </si>
  <si>
    <t>LP</t>
  </si>
  <si>
    <t>PJ</t>
  </si>
  <si>
    <t>SE</t>
  </si>
  <si>
    <t>RECAUDADO</t>
  </si>
  <si>
    <t>MOROSIDAD</t>
  </si>
  <si>
    <t>COSTO APROBADO</t>
  </si>
  <si>
    <t>COSTO RECAUDADO</t>
  </si>
  <si>
    <t>PUENTE PIEDRA</t>
  </si>
  <si>
    <t>SMP</t>
  </si>
  <si>
    <t>BARRIDO</t>
  </si>
  <si>
    <t>RECOLE</t>
  </si>
  <si>
    <t>Concepto</t>
  </si>
  <si>
    <t>Emitido</t>
  </si>
  <si>
    <t>Recaudado</t>
  </si>
  <si>
    <t>% de Recaudación</t>
  </si>
  <si>
    <t>Barrido de Calles</t>
  </si>
  <si>
    <t>Recojo de Sólidos</t>
  </si>
  <si>
    <t>Serenazgo</t>
  </si>
  <si>
    <t>Parq. Y Jard.</t>
  </si>
  <si>
    <t>Total</t>
  </si>
  <si>
    <t xml:space="preserve">Fecha: </t>
  </si>
  <si>
    <t>Fuente:  Expedientes de ratificación presentados por Municipalidades Distritales de la Provincia de Lima</t>
  </si>
  <si>
    <t>ESPACIOS</t>
  </si>
  <si>
    <t xml:space="preserve">TASA POR
 1/2 HORA </t>
  </si>
  <si>
    <t>MUNICIPALIDAD DISTRITAL</t>
  </si>
  <si>
    <t>N°</t>
  </si>
  <si>
    <t>HORARIO</t>
  </si>
  <si>
    <t xml:space="preserve">L-D </t>
  </si>
  <si>
    <t>L-S</t>
  </si>
  <si>
    <t xml:space="preserve">INFORMACIÓN DE SOLICITUDES DE ORDENANZAS RATIFICADAS DE ESTACIONAMIENTO VEHICULAR EN ZONAS URBANAS </t>
  </si>
  <si>
    <t>(SEGÚN MUNICIPALIDAD DISTRITAL)</t>
  </si>
  <si>
    <t>COSTO DEL SERVICIO S/</t>
  </si>
  <si>
    <t>(Periodo 2018)</t>
  </si>
  <si>
    <t>Jesús María</t>
  </si>
  <si>
    <t>498/MDB</t>
  </si>
  <si>
    <t>550/MDJM</t>
  </si>
  <si>
    <t>514-MPL</t>
  </si>
  <si>
    <t>21.07.2018</t>
  </si>
  <si>
    <t>25.07.2018</t>
  </si>
  <si>
    <t>03.08.2018</t>
  </si>
  <si>
    <t>27.07.2018</t>
  </si>
  <si>
    <t>A.C 294</t>
  </si>
  <si>
    <t>A.C.292</t>
  </si>
  <si>
    <t>A.C 291</t>
  </si>
  <si>
    <t>A.C 293</t>
  </si>
  <si>
    <t>Horario variado 
según Anexo 1</t>
  </si>
  <si>
    <t>09:00 am - 04:00 am</t>
  </si>
  <si>
    <t>Horario variado 
según Anexo 4</t>
  </si>
  <si>
    <t>Observaciones: Se devolvió a las Municipalidades de Los Olivos y Surquillo.</t>
  </si>
  <si>
    <t>Horario variado según el artículo 13 de la Ord. N° 337</t>
  </si>
  <si>
    <t>411-2018-MDL</t>
  </si>
  <si>
    <t>L- S</t>
  </si>
  <si>
    <t>08:00 am - 09:00 pm</t>
  </si>
  <si>
    <t>A.C. 597</t>
  </si>
  <si>
    <t>29.12.2018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</si>
</sst>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-* #,##0.00\ _€_-;\-* #,##0.00\ _€_-;_-* &quot;-&quot;??\ _€_-;_-@_-"/>
    <numFmt numFmtId="165" formatCode="dd/mm/yy"/>
    <numFmt numFmtId="166" formatCode="#,##0.00\ \ \ \ \ \ \ \ "/>
    <numFmt numFmtId="167" formatCode="_(* #,##0.00_);_(* \(#,##0.00\);_(&quot;-.-&quot;_);_(@_)"/>
    <numFmt numFmtId="168" formatCode="#,##0.00\ _€"/>
  </numFmts>
  <fonts count="21" x14ac:knownFonts="1">
    <font>
      <sz val="10"/>
      <name val="Arial"/>
    </font>
    <font>
      <sz val="10"/>
      <name val="Arial"/>
      <family val="2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6"/>
      <color indexed="18"/>
      <name val="Arial"/>
      <family val="2"/>
    </font>
    <font>
      <sz val="7"/>
      <color indexed="1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medium">
        <color indexed="18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0">
    <xf numFmtId="0" fontId="0" fillId="0" borderId="0" xfId="0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165" fontId="4" fillId="3" borderId="0" xfId="1" quotePrefix="1" applyNumberFormat="1" applyFont="1" applyFill="1" applyAlignment="1">
      <alignment horizontal="center"/>
    </xf>
    <xf numFmtId="166" fontId="4" fillId="3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/>
    <xf numFmtId="165" fontId="4" fillId="2" borderId="0" xfId="1" quotePrefix="1" applyNumberFormat="1" applyFont="1" applyFill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166" fontId="4" fillId="2" borderId="0" xfId="0" applyNumberFormat="1" applyFont="1" applyFill="1" applyAlignment="1">
      <alignment horizontal="right"/>
    </xf>
    <xf numFmtId="0" fontId="0" fillId="2" borderId="2" xfId="0" applyFill="1" applyBorder="1" applyAlignment="1"/>
    <xf numFmtId="0" fontId="4" fillId="2" borderId="2" xfId="0" applyFont="1" applyFill="1" applyBorder="1" applyAlignment="1"/>
    <xf numFmtId="0" fontId="7" fillId="2" borderId="2" xfId="0" applyFont="1" applyFill="1" applyBorder="1" applyAlignment="1"/>
    <xf numFmtId="4" fontId="4" fillId="2" borderId="0" xfId="0" applyNumberFormat="1" applyFont="1" applyFill="1">
      <alignment vertical="top"/>
    </xf>
    <xf numFmtId="0" fontId="4" fillId="2" borderId="0" xfId="0" applyFont="1" applyFill="1" applyBorder="1">
      <alignment vertical="top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>
      <alignment vertical="top"/>
    </xf>
    <xf numFmtId="0" fontId="0" fillId="2" borderId="0" xfId="0" applyFill="1" applyAlignment="1"/>
    <xf numFmtId="4" fontId="4" fillId="0" borderId="0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/>
    </xf>
    <xf numFmtId="0" fontId="0" fillId="0" borderId="0" xfId="0" applyBorder="1" applyAlignment="1"/>
    <xf numFmtId="166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center"/>
    </xf>
    <xf numFmtId="167" fontId="4" fillId="2" borderId="0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165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/>
    <xf numFmtId="0" fontId="4" fillId="3" borderId="0" xfId="0" applyFont="1" applyFill="1" applyAlignment="1">
      <alignment horizontal="left"/>
    </xf>
    <xf numFmtId="4" fontId="4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165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4" fillId="2" borderId="0" xfId="0" applyNumberFormat="1" applyFont="1" applyFill="1" applyBorder="1" applyAlignment="1">
      <alignment horizontal="right"/>
    </xf>
    <xf numFmtId="10" fontId="0" fillId="3" borderId="0" xfId="2" applyNumberFormat="1" applyFont="1" applyFill="1" applyAlignment="1"/>
    <xf numFmtId="10" fontId="0" fillId="0" borderId="0" xfId="2" applyNumberFormat="1" applyFont="1" applyAlignment="1"/>
    <xf numFmtId="10" fontId="0" fillId="4" borderId="0" xfId="2" applyNumberFormat="1" applyFont="1" applyFill="1" applyAlignment="1"/>
    <xf numFmtId="9" fontId="0" fillId="0" borderId="0" xfId="2" applyFont="1" applyFill="1" applyAlignment="1"/>
    <xf numFmtId="0" fontId="4" fillId="5" borderId="0" xfId="0" applyFont="1" applyFill="1" applyAlignment="1">
      <alignment horizontal="center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/>
    </xf>
    <xf numFmtId="165" fontId="4" fillId="5" borderId="0" xfId="1" quotePrefix="1" applyNumberFormat="1" applyFont="1" applyFill="1" applyAlignment="1">
      <alignment horizontal="center"/>
    </xf>
    <xf numFmtId="4" fontId="4" fillId="5" borderId="0" xfId="0" applyNumberFormat="1" applyFont="1" applyFill="1" applyBorder="1" applyAlignment="1">
      <alignment horizontal="center"/>
    </xf>
    <xf numFmtId="3" fontId="4" fillId="5" borderId="0" xfId="0" applyNumberFormat="1" applyFont="1" applyFill="1" applyAlignment="1">
      <alignment horizontal="center"/>
    </xf>
    <xf numFmtId="166" fontId="4" fillId="5" borderId="0" xfId="0" applyNumberFormat="1" applyFont="1" applyFill="1" applyBorder="1" applyAlignment="1">
      <alignment horizontal="right"/>
    </xf>
    <xf numFmtId="10" fontId="0" fillId="5" borderId="0" xfId="2" applyNumberFormat="1" applyFont="1" applyFill="1" applyAlignment="1"/>
    <xf numFmtId="0" fontId="4" fillId="6" borderId="0" xfId="0" applyFont="1" applyFill="1" applyBorder="1" applyAlignment="1">
      <alignment horizontal="center"/>
    </xf>
    <xf numFmtId="0" fontId="4" fillId="6" borderId="0" xfId="0" applyFont="1" applyFill="1" applyBorder="1" applyAlignment="1"/>
    <xf numFmtId="0" fontId="4" fillId="6" borderId="0" xfId="0" applyFont="1" applyFill="1" applyBorder="1" applyAlignment="1">
      <alignment horizontal="left"/>
    </xf>
    <xf numFmtId="165" fontId="4" fillId="6" borderId="0" xfId="0" applyNumberFormat="1" applyFont="1" applyFill="1" applyBorder="1" applyAlignment="1">
      <alignment horizontal="center"/>
    </xf>
    <xf numFmtId="3" fontId="4" fillId="6" borderId="0" xfId="0" applyNumberFormat="1" applyFont="1" applyFill="1" applyBorder="1" applyAlignment="1">
      <alignment horizontal="center"/>
    </xf>
    <xf numFmtId="166" fontId="4" fillId="6" borderId="0" xfId="0" applyNumberFormat="1" applyFont="1" applyFill="1" applyBorder="1" applyAlignment="1">
      <alignment horizontal="right"/>
    </xf>
    <xf numFmtId="0" fontId="4" fillId="6" borderId="0" xfId="0" applyFont="1" applyFill="1" applyBorder="1" applyAlignment="1">
      <alignment horizontal="center" vertical="center"/>
    </xf>
    <xf numFmtId="165" fontId="4" fillId="6" borderId="0" xfId="1" quotePrefix="1" applyNumberFormat="1" applyFont="1" applyFill="1" applyBorder="1" applyAlignment="1">
      <alignment horizontal="center" vertical="center"/>
    </xf>
    <xf numFmtId="4" fontId="4" fillId="6" borderId="0" xfId="0" applyNumberFormat="1" applyFont="1" applyFill="1" applyBorder="1" applyAlignment="1">
      <alignment horizontal="center" vertical="center"/>
    </xf>
    <xf numFmtId="165" fontId="4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/>
    <xf numFmtId="0" fontId="4" fillId="6" borderId="0" xfId="0" applyFont="1" applyFill="1" applyAlignment="1">
      <alignment horizontal="left"/>
    </xf>
    <xf numFmtId="165" fontId="4" fillId="6" borderId="0" xfId="0" applyNumberFormat="1" applyFont="1" applyFill="1" applyAlignment="1">
      <alignment horizontal="center"/>
    </xf>
    <xf numFmtId="4" fontId="4" fillId="6" borderId="0" xfId="0" applyNumberFormat="1" applyFont="1" applyFill="1" applyAlignment="1">
      <alignment horizontal="center"/>
    </xf>
    <xf numFmtId="3" fontId="4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165" fontId="4" fillId="6" borderId="0" xfId="1" quotePrefix="1" applyNumberFormat="1" applyFont="1" applyFill="1" applyAlignment="1">
      <alignment horizontal="center"/>
    </xf>
    <xf numFmtId="166" fontId="4" fillId="0" borderId="0" xfId="0" applyNumberFormat="1" applyFont="1" applyFill="1" applyBorder="1" applyAlignment="1">
      <alignment horizontal="center" vertical="center"/>
    </xf>
    <xf numFmtId="4" fontId="4" fillId="6" borderId="0" xfId="0" applyNumberFormat="1" applyFont="1" applyFill="1" applyBorder="1" applyAlignment="1">
      <alignment horizontal="center"/>
    </xf>
    <xf numFmtId="166" fontId="4" fillId="6" borderId="0" xfId="0" applyNumberFormat="1" applyFont="1" applyFill="1" applyBorder="1" applyAlignment="1">
      <alignment horizontal="center" vertical="center"/>
    </xf>
    <xf numFmtId="0" fontId="10" fillId="6" borderId="0" xfId="0" applyFont="1" applyFill="1" applyAlignment="1">
      <alignment vertical="top" wrapText="1"/>
    </xf>
    <xf numFmtId="0" fontId="10" fillId="6" borderId="0" xfId="0" applyFont="1" applyFill="1" applyAlignment="1">
      <alignment horizontal="center" wrapText="1"/>
    </xf>
    <xf numFmtId="0" fontId="10" fillId="2" borderId="0" xfId="0" applyFont="1" applyFill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165" fontId="4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0" fillId="0" borderId="0" xfId="0" applyFill="1" applyAlignment="1"/>
    <xf numFmtId="10" fontId="0" fillId="0" borderId="0" xfId="2" applyNumberFormat="1" applyFont="1" applyFill="1" applyAlignment="1"/>
    <xf numFmtId="0" fontId="4" fillId="7" borderId="0" xfId="0" applyFont="1" applyFill="1" applyAlignment="1">
      <alignment horizontal="center"/>
    </xf>
    <xf numFmtId="0" fontId="4" fillId="7" borderId="0" xfId="0" applyFont="1" applyFill="1" applyAlignment="1"/>
    <xf numFmtId="0" fontId="4" fillId="7" borderId="0" xfId="0" applyFont="1" applyFill="1" applyAlignment="1">
      <alignment horizontal="left"/>
    </xf>
    <xf numFmtId="4" fontId="4" fillId="7" borderId="0" xfId="0" applyNumberFormat="1" applyFont="1" applyFill="1" applyAlignment="1">
      <alignment horizontal="center"/>
    </xf>
    <xf numFmtId="3" fontId="4" fillId="7" borderId="0" xfId="0" applyNumberFormat="1" applyFont="1" applyFill="1" applyAlignment="1">
      <alignment horizontal="center"/>
    </xf>
    <xf numFmtId="166" fontId="4" fillId="7" borderId="0" xfId="0" applyNumberFormat="1" applyFont="1" applyFill="1" applyBorder="1" applyAlignment="1">
      <alignment horizontal="right"/>
    </xf>
    <xf numFmtId="10" fontId="1" fillId="7" borderId="0" xfId="2" applyNumberFormat="1" applyFont="1" applyFill="1" applyAlignment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horizontal="center"/>
    </xf>
    <xf numFmtId="0" fontId="4" fillId="7" borderId="0" xfId="0" applyFont="1" applyFill="1" applyBorder="1" applyAlignment="1"/>
    <xf numFmtId="0" fontId="4" fillId="7" borderId="0" xfId="0" applyFont="1" applyFill="1" applyBorder="1" applyAlignment="1">
      <alignment horizontal="left"/>
    </xf>
    <xf numFmtId="165" fontId="4" fillId="7" borderId="0" xfId="1" applyNumberFormat="1" applyFont="1" applyFill="1" applyBorder="1" applyAlignment="1">
      <alignment horizontal="center"/>
    </xf>
    <xf numFmtId="4" fontId="4" fillId="7" borderId="0" xfId="0" applyNumberFormat="1" applyFont="1" applyFill="1" applyBorder="1" applyAlignment="1">
      <alignment horizontal="center"/>
    </xf>
    <xf numFmtId="3" fontId="4" fillId="7" borderId="0" xfId="0" applyNumberFormat="1" applyFont="1" applyFill="1" applyBorder="1" applyAlignment="1">
      <alignment horizontal="center"/>
    </xf>
    <xf numFmtId="165" fontId="4" fillId="7" borderId="0" xfId="1" quotePrefix="1" applyNumberFormat="1" applyFont="1" applyFill="1" applyBorder="1" applyAlignment="1">
      <alignment horizontal="center"/>
    </xf>
    <xf numFmtId="4" fontId="0" fillId="7" borderId="0" xfId="0" applyNumberFormat="1" applyFill="1" applyAlignment="1">
      <alignment horizontal="center" vertical="center"/>
    </xf>
    <xf numFmtId="166" fontId="4" fillId="7" borderId="0" xfId="0" applyNumberFormat="1" applyFont="1" applyFill="1" applyBorder="1" applyAlignment="1"/>
    <xf numFmtId="166" fontId="4" fillId="7" borderId="0" xfId="0" applyNumberFormat="1" applyFont="1" applyFill="1" applyBorder="1" applyAlignment="1">
      <alignment horizontal="center" vertical="center"/>
    </xf>
    <xf numFmtId="165" fontId="4" fillId="7" borderId="0" xfId="1" quotePrefix="1" applyNumberFormat="1" applyFont="1" applyFill="1" applyAlignment="1">
      <alignment horizontal="center"/>
    </xf>
    <xf numFmtId="166" fontId="4" fillId="7" borderId="0" xfId="0" applyNumberFormat="1" applyFont="1" applyFill="1" applyBorder="1" applyAlignment="1">
      <alignment horizont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/>
    <xf numFmtId="0" fontId="0" fillId="6" borderId="0" xfId="0" applyFill="1" applyAlignment="1">
      <alignment horizontal="center" vertical="center"/>
    </xf>
    <xf numFmtId="0" fontId="0" fillId="6" borderId="0" xfId="0" applyFill="1" applyAlignment="1"/>
    <xf numFmtId="1" fontId="4" fillId="7" borderId="0" xfId="0" applyNumberFormat="1" applyFont="1" applyFill="1" applyAlignment="1">
      <alignment horizontal="center"/>
    </xf>
    <xf numFmtId="3" fontId="4" fillId="7" borderId="0" xfId="0" applyNumberFormat="1" applyFont="1" applyFill="1" applyAlignment="1">
      <alignment horizontal="center" wrapText="1"/>
    </xf>
    <xf numFmtId="4" fontId="0" fillId="6" borderId="0" xfId="0" applyNumberFormat="1" applyFill="1" applyAlignment="1">
      <alignment horizontal="center" vertical="center"/>
    </xf>
    <xf numFmtId="10" fontId="1" fillId="6" borderId="0" xfId="2" applyNumberFormat="1" applyFont="1" applyFill="1" applyAlignment="1"/>
    <xf numFmtId="0" fontId="15" fillId="7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65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wrapText="1"/>
    </xf>
    <xf numFmtId="166" fontId="0" fillId="7" borderId="0" xfId="0" applyNumberFormat="1" applyFill="1" applyAlignment="1"/>
    <xf numFmtId="0" fontId="10" fillId="0" borderId="0" xfId="0" applyFont="1" applyAlignment="1">
      <alignment horizontal="center" vertical="center"/>
    </xf>
    <xf numFmtId="4" fontId="4" fillId="6" borderId="0" xfId="0" applyNumberFormat="1" applyFont="1" applyFill="1" applyBorder="1" applyAlignment="1">
      <alignment vertical="center"/>
    </xf>
    <xf numFmtId="165" fontId="4" fillId="6" borderId="0" xfId="0" applyNumberFormat="1" applyFont="1" applyFill="1" applyBorder="1" applyAlignment="1">
      <alignment vertical="center"/>
    </xf>
    <xf numFmtId="166" fontId="4" fillId="6" borderId="0" xfId="0" applyNumberFormat="1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166" fontId="4" fillId="7" borderId="0" xfId="0" applyNumberFormat="1" applyFont="1" applyFill="1" applyBorder="1" applyAlignment="1">
      <alignment vertical="center"/>
    </xf>
    <xf numFmtId="165" fontId="4" fillId="7" borderId="0" xfId="1" quotePrefix="1" applyNumberFormat="1" applyFont="1" applyFill="1" applyBorder="1" applyAlignment="1">
      <alignment horizontal="center" vertical="center"/>
    </xf>
    <xf numFmtId="4" fontId="4" fillId="7" borderId="0" xfId="0" applyNumberFormat="1" applyFont="1" applyFill="1" applyBorder="1" applyAlignment="1">
      <alignment horizontal="center" vertical="center"/>
    </xf>
    <xf numFmtId="166" fontId="4" fillId="7" borderId="0" xfId="0" applyNumberFormat="1" applyFont="1" applyFill="1" applyBorder="1" applyAlignment="1">
      <alignment horizontal="right" vertical="center"/>
    </xf>
    <xf numFmtId="10" fontId="10" fillId="0" borderId="0" xfId="2" applyNumberFormat="1" applyFont="1" applyAlignment="1"/>
    <xf numFmtId="0" fontId="4" fillId="7" borderId="0" xfId="0" applyFont="1" applyFill="1" applyAlignment="1">
      <alignment vertical="center"/>
    </xf>
    <xf numFmtId="4" fontId="4" fillId="7" borderId="0" xfId="0" applyNumberFormat="1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165" fontId="4" fillId="7" borderId="0" xfId="1" quotePrefix="1" applyNumberFormat="1" applyFont="1" applyFill="1" applyAlignment="1">
      <alignment horizontal="center" vertical="center"/>
    </xf>
    <xf numFmtId="4" fontId="4" fillId="7" borderId="0" xfId="0" applyNumberFormat="1" applyFont="1" applyFill="1" applyAlignment="1">
      <alignment horizontal="center" vertical="center"/>
    </xf>
    <xf numFmtId="3" fontId="4" fillId="7" borderId="0" xfId="0" applyNumberFormat="1" applyFont="1" applyFill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4" fillId="7" borderId="0" xfId="0" applyFont="1" applyFill="1" applyBorder="1" applyAlignment="1">
      <alignment horizontal="center" vertical="center"/>
    </xf>
    <xf numFmtId="14" fontId="4" fillId="2" borderId="0" xfId="0" applyNumberFormat="1" applyFont="1" applyFill="1">
      <alignment vertical="top"/>
    </xf>
    <xf numFmtId="10" fontId="1" fillId="6" borderId="0" xfId="2" applyNumberFormat="1" applyFont="1" applyFill="1" applyAlignment="1"/>
    <xf numFmtId="10" fontId="10" fillId="6" borderId="0" xfId="2" applyNumberFormat="1" applyFont="1" applyFill="1" applyAlignment="1"/>
    <xf numFmtId="0" fontId="10" fillId="6" borderId="0" xfId="0" applyFont="1" applyFill="1" applyAlignment="1">
      <alignment horizontal="center" vertical="center"/>
    </xf>
    <xf numFmtId="0" fontId="4" fillId="8" borderId="0" xfId="0" applyFont="1" applyFill="1" applyBorder="1" applyAlignment="1">
      <alignment horizontal="center"/>
    </xf>
    <xf numFmtId="0" fontId="4" fillId="8" borderId="0" xfId="0" applyFont="1" applyFill="1" applyBorder="1" applyAlignment="1"/>
    <xf numFmtId="0" fontId="4" fillId="8" borderId="0" xfId="0" applyFont="1" applyFill="1" applyBorder="1" applyAlignment="1">
      <alignment horizontal="left"/>
    </xf>
    <xf numFmtId="165" fontId="4" fillId="8" borderId="0" xfId="1" quotePrefix="1" applyNumberFormat="1" applyFont="1" applyFill="1" applyBorder="1" applyAlignment="1">
      <alignment horizontal="center"/>
    </xf>
    <xf numFmtId="4" fontId="4" fillId="8" borderId="0" xfId="0" applyNumberFormat="1" applyFont="1" applyFill="1" applyBorder="1" applyAlignment="1">
      <alignment horizontal="center"/>
    </xf>
    <xf numFmtId="3" fontId="4" fillId="8" borderId="0" xfId="0" applyNumberFormat="1" applyFont="1" applyFill="1" applyBorder="1" applyAlignment="1">
      <alignment horizontal="center"/>
    </xf>
    <xf numFmtId="166" fontId="4" fillId="8" borderId="0" xfId="0" applyNumberFormat="1" applyFont="1" applyFill="1" applyBorder="1" applyAlignment="1">
      <alignment horizontal="right"/>
    </xf>
    <xf numFmtId="166" fontId="4" fillId="8" borderId="0" xfId="0" applyNumberFormat="1" applyFont="1" applyFill="1" applyBorder="1" applyAlignment="1">
      <alignment horizontal="center" vertical="center"/>
    </xf>
    <xf numFmtId="10" fontId="1" fillId="8" borderId="0" xfId="2" applyNumberFormat="1" applyFont="1" applyFill="1" applyAlignment="1"/>
    <xf numFmtId="0" fontId="0" fillId="8" borderId="0" xfId="0" applyFill="1" applyAlignment="1">
      <alignment horizontal="center" vertical="center"/>
    </xf>
    <xf numFmtId="0" fontId="0" fillId="8" borderId="0" xfId="0" applyFill="1" applyAlignment="1"/>
    <xf numFmtId="4" fontId="0" fillId="8" borderId="0" xfId="0" applyNumberFormat="1" applyFill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0" xfId="0" applyFont="1" applyFill="1" applyAlignment="1"/>
    <xf numFmtId="0" fontId="4" fillId="8" borderId="0" xfId="0" applyFont="1" applyFill="1" applyAlignment="1">
      <alignment horizontal="left"/>
    </xf>
    <xf numFmtId="165" fontId="4" fillId="8" borderId="0" xfId="0" applyNumberFormat="1" applyFont="1" applyFill="1" applyAlignment="1">
      <alignment horizontal="center"/>
    </xf>
    <xf numFmtId="4" fontId="4" fillId="8" borderId="0" xfId="0" applyNumberFormat="1" applyFont="1" applyFill="1" applyAlignment="1">
      <alignment horizontal="center"/>
    </xf>
    <xf numFmtId="3" fontId="4" fillId="8" borderId="0" xfId="0" applyNumberFormat="1" applyFont="1" applyFill="1" applyAlignment="1">
      <alignment horizontal="center"/>
    </xf>
    <xf numFmtId="165" fontId="4" fillId="8" borderId="0" xfId="1" quotePrefix="1" applyNumberFormat="1" applyFont="1" applyFill="1" applyAlignment="1">
      <alignment horizontal="center"/>
    </xf>
    <xf numFmtId="166" fontId="4" fillId="8" borderId="0" xfId="0" applyNumberFormat="1" applyFont="1" applyFill="1" applyBorder="1" applyAlignment="1">
      <alignment horizontal="center"/>
    </xf>
    <xf numFmtId="0" fontId="0" fillId="0" borderId="3" xfId="0" applyBorder="1" applyAlignment="1"/>
    <xf numFmtId="0" fontId="10" fillId="0" borderId="3" xfId="0" applyFont="1" applyBorder="1" applyAlignment="1"/>
    <xf numFmtId="4" fontId="0" fillId="0" borderId="3" xfId="0" applyNumberFormat="1" applyBorder="1" applyAlignment="1"/>
    <xf numFmtId="9" fontId="0" fillId="0" borderId="3" xfId="0" applyNumberFormat="1" applyBorder="1" applyAlignment="1"/>
    <xf numFmtId="9" fontId="1" fillId="9" borderId="3" xfId="2" applyFont="1" applyFill="1" applyBorder="1" applyAlignment="1"/>
    <xf numFmtId="4" fontId="13" fillId="0" borderId="3" xfId="0" applyNumberFormat="1" applyFont="1" applyBorder="1" applyAlignment="1"/>
    <xf numFmtId="0" fontId="14" fillId="0" borderId="3" xfId="0" applyFont="1" applyBorder="1" applyAlignment="1">
      <alignment horizontal="center"/>
    </xf>
    <xf numFmtId="43" fontId="0" fillId="0" borderId="3" xfId="1" applyNumberFormat="1" applyFont="1" applyBorder="1"/>
    <xf numFmtId="2" fontId="0" fillId="0" borderId="3" xfId="0" applyNumberFormat="1" applyBorder="1" applyAlignment="1">
      <alignment horizontal="center"/>
    </xf>
    <xf numFmtId="43" fontId="14" fillId="0" borderId="3" xfId="0" applyNumberFormat="1" applyFont="1" applyBorder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17" fillId="2" borderId="0" xfId="0" applyFont="1" applyFill="1" applyAlignment="1"/>
    <xf numFmtId="0" fontId="1" fillId="6" borderId="0" xfId="0" applyFont="1" applyFill="1" applyAlignment="1">
      <alignment horizontal="center"/>
    </xf>
    <xf numFmtId="40" fontId="1" fillId="2" borderId="0" xfId="0" applyNumberFormat="1" applyFont="1" applyFill="1" applyAlignment="1"/>
    <xf numFmtId="0" fontId="1" fillId="6" borderId="0" xfId="0" applyFont="1" applyFill="1" applyAlignment="1">
      <alignment horizontal="center" vertical="center"/>
    </xf>
    <xf numFmtId="0" fontId="1" fillId="2" borderId="0" xfId="0" applyFont="1" applyFill="1" applyAlignment="1">
      <alignment vertical="top"/>
    </xf>
    <xf numFmtId="4" fontId="1" fillId="2" borderId="0" xfId="0" applyNumberFormat="1" applyFont="1" applyFill="1" applyAlignment="1">
      <alignment vertical="top"/>
    </xf>
    <xf numFmtId="4" fontId="1" fillId="2" borderId="0" xfId="0" applyNumberFormat="1" applyFont="1" applyFill="1" applyAlignment="1"/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14" fontId="1" fillId="0" borderId="0" xfId="0" applyNumberFormat="1" applyFont="1" applyFill="1" applyAlignment="1">
      <alignment horizontal="left"/>
    </xf>
    <xf numFmtId="4" fontId="1" fillId="2" borderId="0" xfId="0" applyNumberFormat="1" applyFont="1" applyFill="1" applyAlignment="1">
      <alignment wrapText="1"/>
    </xf>
    <xf numFmtId="0" fontId="1" fillId="6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 wrapText="1"/>
    </xf>
    <xf numFmtId="3" fontId="1" fillId="7" borderId="0" xfId="0" applyNumberFormat="1" applyFont="1" applyFill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 wrapText="1"/>
    </xf>
    <xf numFmtId="14" fontId="1" fillId="6" borderId="7" xfId="0" applyNumberFormat="1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2" fontId="1" fillId="6" borderId="7" xfId="0" applyNumberFormat="1" applyFont="1" applyFill="1" applyBorder="1" applyAlignment="1">
      <alignment horizontal="center" vertical="center"/>
    </xf>
    <xf numFmtId="168" fontId="1" fillId="6" borderId="7" xfId="0" applyNumberFormat="1" applyFont="1" applyFill="1" applyBorder="1" applyAlignment="1">
      <alignment horizontal="center" vertical="center"/>
    </xf>
    <xf numFmtId="0" fontId="1" fillId="6" borderId="0" xfId="0" applyFont="1" applyFill="1" applyAlignment="1"/>
    <xf numFmtId="40" fontId="1" fillId="6" borderId="0" xfId="0" applyNumberFormat="1" applyFont="1" applyFill="1" applyAlignment="1"/>
    <xf numFmtId="0" fontId="1" fillId="6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left" wrapText="1"/>
    </xf>
    <xf numFmtId="168" fontId="1" fillId="6" borderId="0" xfId="0" applyNumberFormat="1" applyFont="1" applyFill="1" applyAlignment="1">
      <alignment horizontal="center" vertical="center"/>
    </xf>
    <xf numFmtId="14" fontId="1" fillId="6" borderId="0" xfId="0" applyNumberFormat="1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 wrapText="1"/>
    </xf>
    <xf numFmtId="14" fontId="1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center" vertical="center"/>
    </xf>
    <xf numFmtId="2" fontId="1" fillId="7" borderId="0" xfId="0" applyNumberFormat="1" applyFont="1" applyFill="1" applyAlignment="1">
      <alignment horizontal="center" vertical="center"/>
    </xf>
    <xf numFmtId="3" fontId="1" fillId="7" borderId="0" xfId="0" applyNumberFormat="1" applyFont="1" applyFill="1" applyAlignment="1">
      <alignment horizontal="center" vertical="center"/>
    </xf>
    <xf numFmtId="168" fontId="1" fillId="7" borderId="0" xfId="0" applyNumberFormat="1" applyFont="1" applyFill="1" applyAlignment="1">
      <alignment horizontal="center" vertical="center"/>
    </xf>
    <xf numFmtId="2" fontId="1" fillId="6" borderId="0" xfId="0" applyNumberFormat="1" applyFont="1" applyFill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168" fontId="1" fillId="6" borderId="4" xfId="0" applyNumberFormat="1" applyFont="1" applyFill="1" applyBorder="1" applyAlignment="1">
      <alignment horizontal="center" vertical="center"/>
    </xf>
    <xf numFmtId="168" fontId="1" fillId="6" borderId="0" xfId="0" applyNumberFormat="1" applyFont="1" applyFill="1" applyBorder="1" applyAlignment="1">
      <alignment horizontal="center" vertical="center"/>
    </xf>
    <xf numFmtId="14" fontId="1" fillId="6" borderId="4" xfId="0" applyNumberFormat="1" applyFont="1" applyFill="1" applyBorder="1" applyAlignment="1">
      <alignment horizontal="center" vertical="center"/>
    </xf>
    <xf numFmtId="14" fontId="1" fillId="6" borderId="0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14" fontId="1" fillId="7" borderId="0" xfId="0" applyNumberFormat="1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8CA7E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opLeftCell="M1" zoomScaleNormal="85" workbookViewId="0">
      <selection sqref="A1:L1"/>
    </sheetView>
  </sheetViews>
  <sheetFormatPr baseColWidth="10" defaultRowHeight="12.75" x14ac:dyDescent="0.2"/>
  <cols>
    <col min="1" max="1" width="5.85546875" customWidth="1"/>
    <col min="2" max="2" width="24.42578125" customWidth="1"/>
    <col min="3" max="3" width="21.85546875" hidden="1" customWidth="1"/>
    <col min="4" max="4" width="14" hidden="1" customWidth="1"/>
    <col min="5" max="5" width="11.42578125" hidden="1" customWidth="1"/>
    <col min="6" max="6" width="13.5703125" hidden="1" customWidth="1"/>
    <col min="7" max="7" width="14.5703125" hidden="1" customWidth="1"/>
    <col min="8" max="8" width="16.28515625" hidden="1" customWidth="1"/>
    <col min="9" max="9" width="18.5703125" hidden="1" customWidth="1"/>
    <col min="10" max="10" width="17.85546875" hidden="1" customWidth="1"/>
    <col min="11" max="11" width="17.42578125" hidden="1" customWidth="1"/>
    <col min="12" max="12" width="18.7109375" hidden="1" customWidth="1"/>
    <col min="13" max="16" width="17.85546875" customWidth="1"/>
    <col min="17" max="17" width="18.140625" style="103" customWidth="1"/>
    <col min="18" max="22" width="10.7109375" customWidth="1"/>
    <col min="23" max="23" width="11.42578125" style="103"/>
    <col min="24" max="24" width="12.28515625" bestFit="1" customWidth="1"/>
  </cols>
  <sheetData>
    <row r="1" spans="1:23" ht="18" x14ac:dyDescent="0.25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1:23" ht="15.75" x14ac:dyDescent="0.25">
      <c r="A2" s="227" t="s">
        <v>54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</row>
    <row r="3" spans="1:23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3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 ht="25.5" customHeight="1" x14ac:dyDescent="0.2">
      <c r="A5" s="223" t="s">
        <v>1</v>
      </c>
      <c r="B5" s="223" t="s">
        <v>2</v>
      </c>
      <c r="C5" s="223" t="s">
        <v>3</v>
      </c>
      <c r="D5" s="223" t="s">
        <v>4</v>
      </c>
      <c r="E5" s="223" t="s">
        <v>5</v>
      </c>
      <c r="F5" s="223" t="s">
        <v>6</v>
      </c>
      <c r="G5" s="223" t="s">
        <v>7</v>
      </c>
      <c r="H5" s="225" t="s">
        <v>151</v>
      </c>
      <c r="I5" s="225"/>
      <c r="J5" s="225"/>
      <c r="K5" s="225"/>
      <c r="L5" s="225"/>
      <c r="M5" s="225" t="s">
        <v>154</v>
      </c>
      <c r="N5" s="225"/>
      <c r="O5" s="225"/>
      <c r="P5" s="225"/>
      <c r="Q5" s="225"/>
      <c r="R5" s="225" t="s">
        <v>260</v>
      </c>
      <c r="S5" s="225"/>
      <c r="T5" s="225"/>
      <c r="U5" s="225"/>
      <c r="V5" s="225"/>
    </row>
    <row r="6" spans="1:23" ht="39" customHeight="1" thickBot="1" x14ac:dyDescent="0.25">
      <c r="A6" s="224"/>
      <c r="B6" s="224"/>
      <c r="C6" s="224"/>
      <c r="D6" s="224"/>
      <c r="E6" s="224"/>
      <c r="F6" s="224"/>
      <c r="G6" s="224"/>
      <c r="H6" s="4" t="s">
        <v>8</v>
      </c>
      <c r="I6" s="4" t="s">
        <v>9</v>
      </c>
      <c r="J6" s="4" t="s">
        <v>10</v>
      </c>
      <c r="K6" s="4" t="s">
        <v>11</v>
      </c>
      <c r="L6" s="3" t="s">
        <v>12</v>
      </c>
      <c r="M6" s="4" t="s">
        <v>8</v>
      </c>
      <c r="N6" s="4" t="s">
        <v>9</v>
      </c>
      <c r="O6" s="4" t="s">
        <v>10</v>
      </c>
      <c r="P6" s="4" t="s">
        <v>11</v>
      </c>
      <c r="Q6" s="3" t="s">
        <v>12</v>
      </c>
      <c r="R6" s="3" t="s">
        <v>12</v>
      </c>
      <c r="S6" s="4" t="s">
        <v>8</v>
      </c>
      <c r="T6" s="4" t="s">
        <v>9</v>
      </c>
      <c r="U6" s="4" t="s">
        <v>10</v>
      </c>
      <c r="V6" s="4" t="s">
        <v>11</v>
      </c>
    </row>
    <row r="7" spans="1:23" x14ac:dyDescent="0.2">
      <c r="A7" s="5"/>
      <c r="B7" s="6"/>
      <c r="C7" s="5"/>
      <c r="D7" s="5"/>
      <c r="E7" s="5"/>
      <c r="F7" s="5"/>
      <c r="G7" s="5"/>
      <c r="H7" s="5"/>
      <c r="I7" s="6"/>
      <c r="J7" s="6"/>
      <c r="K7" s="6"/>
      <c r="L7" s="5"/>
    </row>
    <row r="8" spans="1:23" s="172" customFormat="1" ht="15" customHeight="1" x14ac:dyDescent="0.2">
      <c r="A8" s="162">
        <v>1</v>
      </c>
      <c r="B8" s="163" t="s">
        <v>18</v>
      </c>
      <c r="C8" s="164"/>
      <c r="D8" s="165"/>
      <c r="E8" s="166"/>
      <c r="F8" s="167"/>
      <c r="G8" s="165"/>
      <c r="H8" s="168">
        <v>131218.99</v>
      </c>
      <c r="I8" s="168">
        <v>795291.19</v>
      </c>
      <c r="J8" s="168">
        <v>669479.75</v>
      </c>
      <c r="K8" s="168">
        <v>297499.76</v>
      </c>
      <c r="L8" s="168">
        <f>H8+I8+J8+K8</f>
        <v>1893489.69</v>
      </c>
      <c r="M8" s="168">
        <v>163121.97</v>
      </c>
      <c r="N8" s="168">
        <v>945086.28</v>
      </c>
      <c r="O8" s="168">
        <v>788624.09</v>
      </c>
      <c r="P8" s="168">
        <v>361067.47</v>
      </c>
      <c r="Q8" s="173">
        <f t="shared" ref="Q8:Q13" si="0">+M8+N8+O8+P8</f>
        <v>2257899.8099999996</v>
      </c>
      <c r="R8" s="170">
        <f t="shared" ref="R8:R16" si="1">+Q8/L8-1</f>
        <v>0.19245424040307268</v>
      </c>
      <c r="S8" s="170">
        <f>+M8/H8-1</f>
        <v>0.24312776679655901</v>
      </c>
      <c r="T8" s="170">
        <f>+N8/I8-1</f>
        <v>0.18835250771481582</v>
      </c>
      <c r="U8" s="170">
        <f>+O8/J8-1</f>
        <v>0.17796556206517078</v>
      </c>
      <c r="V8" s="170">
        <f>+P8/K8-1</f>
        <v>0.21367314716489161</v>
      </c>
      <c r="W8" s="171" t="s">
        <v>243</v>
      </c>
    </row>
    <row r="9" spans="1:23" s="127" customFormat="1" ht="15" customHeight="1" x14ac:dyDescent="0.2">
      <c r="A9" s="67">
        <v>2</v>
      </c>
      <c r="B9" s="105" t="s">
        <v>167</v>
      </c>
      <c r="C9" s="63"/>
      <c r="D9" s="64"/>
      <c r="E9" s="81"/>
      <c r="F9" s="65"/>
      <c r="G9" s="64"/>
      <c r="H9" s="143">
        <v>1945780.15</v>
      </c>
      <c r="I9" s="143">
        <v>8639702.9000000004</v>
      </c>
      <c r="J9" s="143">
        <v>4395751.12</v>
      </c>
      <c r="K9" s="143">
        <v>2764279.83</v>
      </c>
      <c r="L9" s="143">
        <f>+H9+I9+J9</f>
        <v>14981234.170000002</v>
      </c>
      <c r="M9" s="130">
        <v>1945780.15</v>
      </c>
      <c r="N9" s="130">
        <v>8481221.7699999996</v>
      </c>
      <c r="O9" s="130">
        <v>4688005.79</v>
      </c>
      <c r="P9" s="66"/>
      <c r="Q9" s="130">
        <f t="shared" si="0"/>
        <v>15115007.710000001</v>
      </c>
      <c r="R9" s="159">
        <f t="shared" si="1"/>
        <v>8.9294071824790322E-3</v>
      </c>
      <c r="S9" s="159">
        <f>+M9/H9-1</f>
        <v>0</v>
      </c>
      <c r="T9" s="159">
        <f>+N9/I9-1</f>
        <v>-1.8343354144735757E-2</v>
      </c>
      <c r="U9" s="159">
        <f>+O9/J9-1</f>
        <v>6.6485718145025352E-2</v>
      </c>
      <c r="V9" s="160" t="s">
        <v>252</v>
      </c>
      <c r="W9" s="161" t="s">
        <v>247</v>
      </c>
    </row>
    <row r="10" spans="1:23" s="172" customFormat="1" ht="15" customHeight="1" x14ac:dyDescent="0.2">
      <c r="A10" s="162">
        <v>3</v>
      </c>
      <c r="B10" s="163" t="s">
        <v>20</v>
      </c>
      <c r="C10" s="164"/>
      <c r="D10" s="165"/>
      <c r="E10" s="166"/>
      <c r="F10" s="167"/>
      <c r="G10" s="165"/>
      <c r="H10" s="168">
        <v>681622.59</v>
      </c>
      <c r="I10" s="168">
        <v>3687419.14</v>
      </c>
      <c r="J10" s="168">
        <v>1943303.78</v>
      </c>
      <c r="K10" s="168">
        <v>2231418.1800000002</v>
      </c>
      <c r="L10" s="168">
        <f>SUM(H10:K10)</f>
        <v>8543763.6900000013</v>
      </c>
      <c r="M10" s="168">
        <v>1194369.96</v>
      </c>
      <c r="N10" s="168">
        <v>4167985.48</v>
      </c>
      <c r="O10" s="168">
        <v>2698400.06</v>
      </c>
      <c r="P10" s="168">
        <v>2931707.33</v>
      </c>
      <c r="Q10" s="169">
        <f t="shared" si="0"/>
        <v>10992462.83</v>
      </c>
      <c r="R10" s="170">
        <f t="shared" si="1"/>
        <v>0.28660660908330882</v>
      </c>
      <c r="S10" s="170">
        <f t="shared" ref="S10:V13" si="2">+M10/H10-1</f>
        <v>0.75224527109642891</v>
      </c>
      <c r="T10" s="170">
        <f t="shared" si="2"/>
        <v>0.13032593305896878</v>
      </c>
      <c r="U10" s="170">
        <f t="shared" si="2"/>
        <v>0.388563171528437</v>
      </c>
      <c r="V10" s="170">
        <f t="shared" si="2"/>
        <v>0.31383142625466998</v>
      </c>
      <c r="W10" s="171" t="s">
        <v>243</v>
      </c>
    </row>
    <row r="11" spans="1:23" s="127" customFormat="1" ht="15" customHeight="1" x14ac:dyDescent="0.2">
      <c r="A11" s="61">
        <v>4</v>
      </c>
      <c r="B11" s="72" t="s">
        <v>27</v>
      </c>
      <c r="C11" s="73"/>
      <c r="D11" s="74"/>
      <c r="E11" s="75"/>
      <c r="F11" s="76"/>
      <c r="G11" s="74"/>
      <c r="H11" s="66">
        <v>386103.97</v>
      </c>
      <c r="I11" s="66">
        <v>1877607.39</v>
      </c>
      <c r="J11" s="66">
        <v>1957540.98</v>
      </c>
      <c r="K11" s="66">
        <v>1782091.09</v>
      </c>
      <c r="L11" s="66">
        <f>+H11+I11+J11+K11</f>
        <v>6003343.4299999997</v>
      </c>
      <c r="M11" s="24">
        <v>540710</v>
      </c>
      <c r="N11" s="24">
        <v>1896609</v>
      </c>
      <c r="O11" s="24">
        <v>2665020</v>
      </c>
      <c r="P11" s="24">
        <v>3931104</v>
      </c>
      <c r="Q11" s="82">
        <f t="shared" si="0"/>
        <v>9033443</v>
      </c>
      <c r="R11" s="159">
        <f t="shared" si="1"/>
        <v>0.50473533712196783</v>
      </c>
      <c r="S11" s="159">
        <f t="shared" si="2"/>
        <v>0.40042590082666085</v>
      </c>
      <c r="T11" s="159">
        <f t="shared" si="2"/>
        <v>1.0120118881722151E-2</v>
      </c>
      <c r="U11" s="159">
        <f t="shared" si="2"/>
        <v>0.361412112046819</v>
      </c>
      <c r="V11" s="159">
        <f t="shared" si="2"/>
        <v>1.2058939759358767</v>
      </c>
      <c r="W11" s="161" t="s">
        <v>243</v>
      </c>
    </row>
    <row r="12" spans="1:23" s="172" customFormat="1" ht="15" customHeight="1" x14ac:dyDescent="0.2">
      <c r="A12" s="174">
        <v>5</v>
      </c>
      <c r="B12" s="175" t="s">
        <v>31</v>
      </c>
      <c r="C12" s="176"/>
      <c r="D12" s="177"/>
      <c r="E12" s="178"/>
      <c r="F12" s="179"/>
      <c r="G12" s="177"/>
      <c r="H12" s="168">
        <v>125871.26</v>
      </c>
      <c r="I12" s="168">
        <v>804111.65</v>
      </c>
      <c r="J12" s="168">
        <v>257480.26</v>
      </c>
      <c r="K12" s="168">
        <v>1041073.03</v>
      </c>
      <c r="L12" s="168">
        <f>SUM(H12:K12)</f>
        <v>2228536.2000000002</v>
      </c>
      <c r="M12" s="168">
        <v>437523.85</v>
      </c>
      <c r="N12" s="168">
        <v>920291.79</v>
      </c>
      <c r="O12" s="168">
        <v>353151.18</v>
      </c>
      <c r="P12" s="168">
        <v>1624309.98</v>
      </c>
      <c r="Q12" s="173">
        <f t="shared" si="0"/>
        <v>3335276.8</v>
      </c>
      <c r="R12" s="170">
        <f t="shared" si="1"/>
        <v>0.49662222224615404</v>
      </c>
      <c r="S12" s="170">
        <f t="shared" si="2"/>
        <v>2.4759630593989446</v>
      </c>
      <c r="T12" s="170">
        <f t="shared" si="2"/>
        <v>0.14448259765916838</v>
      </c>
      <c r="U12" s="170">
        <f t="shared" si="2"/>
        <v>0.37156603772265884</v>
      </c>
      <c r="V12" s="170">
        <f t="shared" si="2"/>
        <v>0.56022674028929553</v>
      </c>
      <c r="W12" s="171" t="s">
        <v>243</v>
      </c>
    </row>
    <row r="13" spans="1:23" s="127" customFormat="1" ht="15" customHeight="1" x14ac:dyDescent="0.2">
      <c r="A13" s="61">
        <v>6</v>
      </c>
      <c r="B13" s="72" t="s">
        <v>34</v>
      </c>
      <c r="C13" s="73"/>
      <c r="D13" s="79"/>
      <c r="E13" s="75"/>
      <c r="F13" s="76"/>
      <c r="G13" s="79"/>
      <c r="H13" s="66">
        <v>609341.9</v>
      </c>
      <c r="I13" s="66">
        <v>3314619.58</v>
      </c>
      <c r="J13" s="66">
        <v>982046.11</v>
      </c>
      <c r="K13" s="66">
        <v>1973114.19</v>
      </c>
      <c r="L13" s="66">
        <f>SUM(H13:K13)</f>
        <v>6879121.7799999993</v>
      </c>
      <c r="M13" s="66">
        <v>864820.96</v>
      </c>
      <c r="N13" s="66">
        <v>4988921.67</v>
      </c>
      <c r="O13" s="66">
        <v>1420051.93</v>
      </c>
      <c r="P13" s="66">
        <v>2912013.56</v>
      </c>
      <c r="Q13" s="82">
        <f t="shared" si="0"/>
        <v>10185808.119999999</v>
      </c>
      <c r="R13" s="159">
        <f t="shared" si="1"/>
        <v>0.48068437305670142</v>
      </c>
      <c r="S13" s="159">
        <f t="shared" si="2"/>
        <v>0.41927046211658836</v>
      </c>
      <c r="T13" s="159">
        <f t="shared" si="2"/>
        <v>0.50512647065217653</v>
      </c>
      <c r="U13" s="159">
        <f t="shared" si="2"/>
        <v>0.4460134972684735</v>
      </c>
      <c r="V13" s="159">
        <f t="shared" si="2"/>
        <v>0.47584644353502936</v>
      </c>
      <c r="W13" s="161" t="s">
        <v>243</v>
      </c>
    </row>
    <row r="14" spans="1:23" s="172" customFormat="1" ht="15" customHeight="1" x14ac:dyDescent="0.2">
      <c r="A14" s="162">
        <v>7</v>
      </c>
      <c r="B14" s="175" t="s">
        <v>38</v>
      </c>
      <c r="C14" s="176"/>
      <c r="D14" s="180"/>
      <c r="E14" s="178"/>
      <c r="F14" s="179"/>
      <c r="G14" s="180"/>
      <c r="H14" s="168">
        <v>67306.429999999993</v>
      </c>
      <c r="I14" s="168">
        <v>244184.19</v>
      </c>
      <c r="J14" s="168">
        <v>177214.07</v>
      </c>
      <c r="K14" s="181" t="s">
        <v>208</v>
      </c>
      <c r="L14" s="168">
        <f>SUM(H14:K14)</f>
        <v>488704.69</v>
      </c>
      <c r="M14" s="168">
        <v>97321.66</v>
      </c>
      <c r="N14" s="168">
        <v>321998.32</v>
      </c>
      <c r="O14" s="168">
        <v>243649</v>
      </c>
      <c r="P14" s="168">
        <v>1339508.6200000001</v>
      </c>
      <c r="Q14" s="169">
        <f>+M14+N14+O14</f>
        <v>662968.98</v>
      </c>
      <c r="R14" s="170">
        <f t="shared" si="1"/>
        <v>0.35658403441964093</v>
      </c>
      <c r="S14" s="170">
        <f t="shared" ref="S14:V16" si="3">+M14/H14-1</f>
        <v>0.44594892345352455</v>
      </c>
      <c r="T14" s="170">
        <f t="shared" si="3"/>
        <v>0.31866981232486835</v>
      </c>
      <c r="U14" s="170">
        <f t="shared" si="3"/>
        <v>0.3748851882923292</v>
      </c>
      <c r="V14" s="170" t="s">
        <v>245</v>
      </c>
      <c r="W14" s="171" t="s">
        <v>243</v>
      </c>
    </row>
    <row r="15" spans="1:23" s="127" customFormat="1" ht="15" customHeight="1" x14ac:dyDescent="0.2">
      <c r="A15" s="67">
        <v>8</v>
      </c>
      <c r="B15" s="72" t="s">
        <v>49</v>
      </c>
      <c r="C15" s="73"/>
      <c r="D15" s="79"/>
      <c r="E15" s="75"/>
      <c r="F15" s="76"/>
      <c r="G15" s="79"/>
      <c r="H15" s="66">
        <v>1880830.2</v>
      </c>
      <c r="I15" s="66">
        <v>4620125.79</v>
      </c>
      <c r="J15" s="66">
        <v>2596986.4700000002</v>
      </c>
      <c r="K15" s="66">
        <v>2244537.5</v>
      </c>
      <c r="L15" s="66">
        <f>SUM(H15:K15)</f>
        <v>11342479.960000001</v>
      </c>
      <c r="M15" s="66">
        <v>3086546.85</v>
      </c>
      <c r="N15" s="66">
        <v>3802854.08</v>
      </c>
      <c r="O15" s="66">
        <v>3842063.77</v>
      </c>
      <c r="P15" s="66">
        <v>4954631.58</v>
      </c>
      <c r="Q15" s="130">
        <f>+M15+N15+O15+P15</f>
        <v>15686096.279999999</v>
      </c>
      <c r="R15" s="159">
        <f t="shared" si="1"/>
        <v>0.3829512007354694</v>
      </c>
      <c r="S15" s="159">
        <f>+M15/H15-1</f>
        <v>0.64105555621129451</v>
      </c>
      <c r="T15" s="159">
        <f t="shared" si="3"/>
        <v>-0.17689382219179794</v>
      </c>
      <c r="U15" s="159">
        <f t="shared" si="3"/>
        <v>0.47943156977633383</v>
      </c>
      <c r="V15" s="159">
        <f t="shared" si="3"/>
        <v>1.2074175993940846</v>
      </c>
      <c r="W15" s="126" t="s">
        <v>243</v>
      </c>
    </row>
    <row r="16" spans="1:23" s="172" customFormat="1" ht="15" customHeight="1" x14ac:dyDescent="0.2">
      <c r="A16" s="162">
        <v>9</v>
      </c>
      <c r="B16" s="163" t="s">
        <v>51</v>
      </c>
      <c r="C16" s="164"/>
      <c r="D16" s="165"/>
      <c r="E16" s="166"/>
      <c r="F16" s="167"/>
      <c r="G16" s="165"/>
      <c r="H16" s="168">
        <v>545697.68999999994</v>
      </c>
      <c r="I16" s="168">
        <v>4848943.8899999997</v>
      </c>
      <c r="J16" s="168">
        <v>1137120.8600000001</v>
      </c>
      <c r="K16" s="168">
        <v>1183330.67</v>
      </c>
      <c r="L16" s="168">
        <f>SUM(H16:K16)</f>
        <v>7715093.1100000003</v>
      </c>
      <c r="M16" s="168">
        <v>684134.68</v>
      </c>
      <c r="N16" s="168">
        <v>6521446.3700000001</v>
      </c>
      <c r="O16" s="168">
        <v>1305907</v>
      </c>
      <c r="P16" s="168">
        <v>1464936.49</v>
      </c>
      <c r="Q16" s="169">
        <f>+M16+N16+O16+P16</f>
        <v>9976424.540000001</v>
      </c>
      <c r="R16" s="170">
        <f t="shared" si="1"/>
        <v>0.29310487867851553</v>
      </c>
      <c r="S16" s="170">
        <f>+M16/H16-1</f>
        <v>0.25368806307389735</v>
      </c>
      <c r="T16" s="170">
        <f t="shared" si="3"/>
        <v>0.34492098030855955</v>
      </c>
      <c r="U16" s="170">
        <f t="shared" si="3"/>
        <v>0.14843289393178472</v>
      </c>
      <c r="V16" s="170">
        <f t="shared" si="3"/>
        <v>0.23797728491225545</v>
      </c>
      <c r="W16" s="171" t="s">
        <v>243</v>
      </c>
    </row>
    <row r="17" spans="1:12" x14ac:dyDescent="0.2">
      <c r="A17" s="16"/>
      <c r="B17" s="19"/>
      <c r="C17" s="19"/>
      <c r="D17" s="19"/>
      <c r="E17" s="19"/>
      <c r="F17" s="1"/>
      <c r="G17" s="20"/>
      <c r="H17" s="20"/>
      <c r="I17" s="20"/>
      <c r="J17" s="20"/>
      <c r="K17" s="20"/>
      <c r="L17" s="20"/>
    </row>
    <row r="18" spans="1:12" x14ac:dyDescent="0.2">
      <c r="A18" s="16" t="s">
        <v>55</v>
      </c>
      <c r="B18" s="17"/>
      <c r="C18" s="17"/>
      <c r="D18" s="17"/>
      <c r="E18" s="17"/>
      <c r="F18" s="18"/>
      <c r="G18" s="17"/>
      <c r="H18" s="18"/>
      <c r="I18" s="17"/>
      <c r="J18" s="17"/>
      <c r="K18" s="17"/>
      <c r="L18" s="17"/>
    </row>
    <row r="19" spans="1:12" x14ac:dyDescent="0.2">
      <c r="A19" s="16" t="s">
        <v>53</v>
      </c>
      <c r="B19" s="19"/>
      <c r="C19" s="19"/>
      <c r="D19" s="19"/>
      <c r="E19" s="19"/>
      <c r="F19" s="1"/>
      <c r="G19" s="19"/>
      <c r="H19" s="1"/>
      <c r="I19" s="19"/>
      <c r="J19" s="19"/>
      <c r="K19" s="19"/>
      <c r="L19" s="19"/>
    </row>
    <row r="20" spans="1:12" x14ac:dyDescent="0.2">
      <c r="A20" s="16" t="s">
        <v>259</v>
      </c>
      <c r="B20" s="158">
        <v>41641</v>
      </c>
      <c r="C20" s="19"/>
      <c r="D20" s="19"/>
      <c r="E20" s="19"/>
      <c r="F20" s="1"/>
      <c r="G20" s="19"/>
      <c r="H20" s="1"/>
      <c r="I20" s="19"/>
      <c r="J20" s="19"/>
      <c r="K20" s="19"/>
      <c r="L20" s="19"/>
    </row>
    <row r="21" spans="1:12" x14ac:dyDescent="0.2">
      <c r="A21" s="16"/>
      <c r="B21" s="19"/>
      <c r="C21" s="19"/>
      <c r="D21" s="19"/>
      <c r="E21" s="19"/>
      <c r="F21" s="1"/>
      <c r="G21" s="19"/>
      <c r="H21" s="1"/>
      <c r="I21" s="19"/>
      <c r="J21" s="19"/>
      <c r="K21" s="19"/>
      <c r="L21" s="19"/>
    </row>
  </sheetData>
  <mergeCells count="12">
    <mergeCell ref="G5:G6"/>
    <mergeCell ref="H5:L5"/>
    <mergeCell ref="M5:Q5"/>
    <mergeCell ref="R5:V5"/>
    <mergeCell ref="A1:L1"/>
    <mergeCell ref="A2:L2"/>
    <mergeCell ref="A5:A6"/>
    <mergeCell ref="B5:B6"/>
    <mergeCell ref="C5:C6"/>
    <mergeCell ref="D5:D6"/>
    <mergeCell ref="E5:E6"/>
    <mergeCell ref="F5:F6"/>
  </mergeCells>
  <pageMargins left="0.19" right="0.18" top="0.12" bottom="0.09" header="0" footer="0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zoomScaleNormal="85" workbookViewId="0">
      <selection activeCell="M5" sqref="A5:IV6"/>
    </sheetView>
  </sheetViews>
  <sheetFormatPr baseColWidth="10" defaultRowHeight="12.75" x14ac:dyDescent="0.2"/>
  <cols>
    <col min="1" max="1" width="5.85546875" customWidth="1"/>
    <col min="2" max="2" width="24.42578125" customWidth="1"/>
    <col min="3" max="3" width="21.85546875" customWidth="1"/>
    <col min="4" max="4" width="14" customWidth="1"/>
    <col min="5" max="5" width="11.42578125" customWidth="1"/>
    <col min="6" max="6" width="13.5703125" customWidth="1"/>
    <col min="7" max="7" width="14.5703125" customWidth="1"/>
    <col min="8" max="8" width="16.28515625" customWidth="1"/>
    <col min="9" max="9" width="18.5703125" customWidth="1"/>
    <col min="10" max="10" width="17.85546875" customWidth="1"/>
    <col min="11" max="11" width="17.42578125" customWidth="1"/>
    <col min="12" max="12" width="18.7109375" customWidth="1"/>
    <col min="13" max="16" width="17.85546875" customWidth="1"/>
    <col min="17" max="17" width="18.140625" style="103" customWidth="1"/>
    <col min="18" max="22" width="10.7109375" customWidth="1"/>
    <col min="23" max="23" width="11.42578125" style="103"/>
    <col min="24" max="24" width="12.28515625" bestFit="1" customWidth="1"/>
  </cols>
  <sheetData>
    <row r="1" spans="1:23" ht="18" x14ac:dyDescent="0.25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1:23" ht="15.75" x14ac:dyDescent="0.25">
      <c r="A2" s="227" t="s">
        <v>54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</row>
    <row r="3" spans="1:23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3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 ht="25.5" customHeight="1" x14ac:dyDescent="0.2">
      <c r="A5" s="223" t="s">
        <v>1</v>
      </c>
      <c r="B5" s="223" t="s">
        <v>2</v>
      </c>
      <c r="C5" s="223" t="s">
        <v>3</v>
      </c>
      <c r="D5" s="223" t="s">
        <v>4</v>
      </c>
      <c r="E5" s="223" t="s">
        <v>5</v>
      </c>
      <c r="F5" s="223" t="s">
        <v>6</v>
      </c>
      <c r="G5" s="223" t="s">
        <v>7</v>
      </c>
      <c r="H5" s="225" t="s">
        <v>151</v>
      </c>
      <c r="I5" s="225"/>
      <c r="J5" s="225"/>
      <c r="K5" s="225"/>
      <c r="L5" s="225"/>
      <c r="M5" s="225" t="s">
        <v>154</v>
      </c>
      <c r="N5" s="225"/>
      <c r="O5" s="225"/>
      <c r="P5" s="225"/>
      <c r="Q5" s="225"/>
      <c r="R5" s="225" t="s">
        <v>260</v>
      </c>
      <c r="S5" s="225"/>
      <c r="T5" s="225"/>
      <c r="U5" s="225"/>
      <c r="V5" s="225"/>
    </row>
    <row r="6" spans="1:23" ht="39" customHeight="1" thickBot="1" x14ac:dyDescent="0.25">
      <c r="A6" s="224"/>
      <c r="B6" s="224"/>
      <c r="C6" s="224"/>
      <c r="D6" s="224"/>
      <c r="E6" s="224"/>
      <c r="F6" s="224"/>
      <c r="G6" s="224"/>
      <c r="H6" s="4" t="s">
        <v>8</v>
      </c>
      <c r="I6" s="4" t="s">
        <v>9</v>
      </c>
      <c r="J6" s="4" t="s">
        <v>10</v>
      </c>
      <c r="K6" s="4" t="s">
        <v>11</v>
      </c>
      <c r="L6" s="3" t="s">
        <v>12</v>
      </c>
      <c r="M6" s="4" t="s">
        <v>8</v>
      </c>
      <c r="N6" s="4" t="s">
        <v>9</v>
      </c>
      <c r="O6" s="4" t="s">
        <v>10</v>
      </c>
      <c r="P6" s="4" t="s">
        <v>11</v>
      </c>
      <c r="Q6" s="3" t="s">
        <v>12</v>
      </c>
      <c r="R6" s="3" t="s">
        <v>12</v>
      </c>
      <c r="S6" s="4" t="s">
        <v>8</v>
      </c>
      <c r="T6" s="4" t="s">
        <v>9</v>
      </c>
      <c r="U6" s="4" t="s">
        <v>10</v>
      </c>
      <c r="V6" s="4" t="s">
        <v>11</v>
      </c>
    </row>
    <row r="7" spans="1:23" x14ac:dyDescent="0.2">
      <c r="A7" s="5"/>
      <c r="B7" s="6"/>
      <c r="C7" s="5"/>
      <c r="D7" s="5"/>
      <c r="E7" s="5"/>
      <c r="F7" s="5"/>
      <c r="G7" s="5"/>
      <c r="H7" s="5"/>
      <c r="I7" s="6"/>
      <c r="J7" s="6"/>
      <c r="K7" s="6"/>
      <c r="L7" s="5"/>
    </row>
    <row r="8" spans="1:23" ht="15" customHeight="1" x14ac:dyDescent="0.2">
      <c r="A8" s="61">
        <v>1</v>
      </c>
      <c r="B8" s="62" t="s">
        <v>13</v>
      </c>
      <c r="C8" s="63" t="s">
        <v>155</v>
      </c>
      <c r="D8" s="64">
        <v>41273</v>
      </c>
      <c r="E8" s="81" t="s">
        <v>87</v>
      </c>
      <c r="F8" s="65" t="s">
        <v>156</v>
      </c>
      <c r="G8" s="64">
        <v>41273</v>
      </c>
      <c r="H8" s="66">
        <v>460305.87</v>
      </c>
      <c r="I8" s="66">
        <v>727655.39</v>
      </c>
      <c r="J8" s="66">
        <v>854506.52</v>
      </c>
      <c r="K8" s="66">
        <v>793756.87</v>
      </c>
      <c r="L8" s="66">
        <f>SUM(H8:K8)</f>
        <v>2836224.65</v>
      </c>
      <c r="M8" s="66">
        <v>460305.87</v>
      </c>
      <c r="N8" s="66">
        <v>727655.39</v>
      </c>
      <c r="O8" s="66">
        <v>854506.52</v>
      </c>
      <c r="P8" s="66">
        <v>793756.87</v>
      </c>
      <c r="Q8" s="104">
        <f t="shared" ref="Q8:Q34" si="0">+M8+N8+O8+P8</f>
        <v>2836224.65</v>
      </c>
      <c r="R8" s="50">
        <f t="shared" ref="R8:R50" si="1">+Q8/L8-1</f>
        <v>0</v>
      </c>
      <c r="S8" s="50">
        <f t="shared" ref="S8:V13" si="2">+M8/H8-1</f>
        <v>0</v>
      </c>
      <c r="T8" s="50">
        <f t="shared" si="2"/>
        <v>0</v>
      </c>
      <c r="U8" s="50">
        <f t="shared" si="2"/>
        <v>0</v>
      </c>
      <c r="V8" s="50">
        <f t="shared" si="2"/>
        <v>0</v>
      </c>
      <c r="W8" s="103" t="s">
        <v>242</v>
      </c>
    </row>
    <row r="9" spans="1:23" ht="15" customHeight="1" x14ac:dyDescent="0.2">
      <c r="A9" s="106">
        <v>2</v>
      </c>
      <c r="B9" s="107" t="s">
        <v>14</v>
      </c>
      <c r="C9" s="108" t="s">
        <v>157</v>
      </c>
      <c r="D9" s="109">
        <v>41265</v>
      </c>
      <c r="E9" s="110" t="s">
        <v>87</v>
      </c>
      <c r="F9" s="111" t="s">
        <v>158</v>
      </c>
      <c r="G9" s="112">
        <v>41265</v>
      </c>
      <c r="H9" s="101">
        <v>3384033.09</v>
      </c>
      <c r="I9" s="101">
        <v>12034519.130000001</v>
      </c>
      <c r="J9" s="101">
        <v>9491829.1799999997</v>
      </c>
      <c r="K9" s="101">
        <v>8650332.8200000003</v>
      </c>
      <c r="L9" s="101">
        <f>+H9+I9+J9+K9</f>
        <v>33560714.219999999</v>
      </c>
      <c r="M9" s="101">
        <v>5664888.8300000001</v>
      </c>
      <c r="N9" s="101">
        <v>15534530.609999999</v>
      </c>
      <c r="O9" s="101">
        <v>11882879.800000001</v>
      </c>
      <c r="P9" s="101">
        <v>14678714.84</v>
      </c>
      <c r="Q9" s="113">
        <f t="shared" si="0"/>
        <v>47761014.079999998</v>
      </c>
      <c r="R9" s="102">
        <f t="shared" si="1"/>
        <v>0.42312269539059888</v>
      </c>
      <c r="S9" s="102">
        <f t="shared" si="2"/>
        <v>0.67400515282786433</v>
      </c>
      <c r="T9" s="102">
        <f t="shared" si="2"/>
        <v>0.29083102051623055</v>
      </c>
      <c r="U9" s="102">
        <f t="shared" si="2"/>
        <v>0.25190620002287067</v>
      </c>
      <c r="V9" s="102">
        <f t="shared" si="2"/>
        <v>0.69689596290007239</v>
      </c>
      <c r="W9" s="103" t="s">
        <v>243</v>
      </c>
    </row>
    <row r="10" spans="1:23" ht="15" customHeight="1" x14ac:dyDescent="0.2">
      <c r="A10" s="61">
        <v>3</v>
      </c>
      <c r="B10" s="62" t="s">
        <v>15</v>
      </c>
      <c r="C10" s="63" t="s">
        <v>159</v>
      </c>
      <c r="D10" s="64">
        <v>41273</v>
      </c>
      <c r="E10" s="81" t="s">
        <v>87</v>
      </c>
      <c r="F10" s="65" t="s">
        <v>160</v>
      </c>
      <c r="G10" s="64">
        <v>41273</v>
      </c>
      <c r="H10" s="66">
        <v>1273132.52</v>
      </c>
      <c r="I10" s="66">
        <v>1600192.84</v>
      </c>
      <c r="J10" s="66">
        <v>1635631.71</v>
      </c>
      <c r="K10" s="81">
        <v>3213884.86</v>
      </c>
      <c r="L10" s="66">
        <f>SUM(H10:K10)</f>
        <v>7722841.9299999997</v>
      </c>
      <c r="M10" s="66">
        <v>1308270.98</v>
      </c>
      <c r="N10" s="66">
        <v>1644358.16</v>
      </c>
      <c r="O10" s="66">
        <v>1680775.15</v>
      </c>
      <c r="P10" s="66">
        <v>3302588.08</v>
      </c>
      <c r="Q10" s="104">
        <f t="shared" si="0"/>
        <v>7935992.3699999992</v>
      </c>
      <c r="R10" s="50">
        <f t="shared" si="1"/>
        <v>2.760000035375576E-2</v>
      </c>
      <c r="S10" s="50">
        <f t="shared" si="2"/>
        <v>2.7600001922816197E-2</v>
      </c>
      <c r="T10" s="50">
        <f t="shared" si="2"/>
        <v>2.7599998510179358E-2</v>
      </c>
      <c r="U10" s="50">
        <f t="shared" si="2"/>
        <v>2.7600002937091528E-2</v>
      </c>
      <c r="V10" s="50">
        <f t="shared" si="2"/>
        <v>2.7599999335383929E-2</v>
      </c>
      <c r="W10" s="103" t="s">
        <v>244</v>
      </c>
    </row>
    <row r="11" spans="1:23" s="127" customFormat="1" ht="15" customHeight="1" x14ac:dyDescent="0.2">
      <c r="A11" s="106">
        <v>4</v>
      </c>
      <c r="B11" s="107" t="s">
        <v>16</v>
      </c>
      <c r="C11" s="108" t="s">
        <v>161</v>
      </c>
      <c r="D11" s="112">
        <v>41273</v>
      </c>
      <c r="E11" s="110" t="s">
        <v>87</v>
      </c>
      <c r="F11" s="111" t="s">
        <v>162</v>
      </c>
      <c r="G11" s="112">
        <v>41273</v>
      </c>
      <c r="H11" s="114">
        <v>1301613.3899999999</v>
      </c>
      <c r="I11" s="101">
        <v>3018729.93</v>
      </c>
      <c r="J11" s="101">
        <v>1288021.43</v>
      </c>
      <c r="K11" s="101">
        <v>2099043.23</v>
      </c>
      <c r="L11" s="101">
        <f>+H11+I11+J11+K11</f>
        <v>7707407.9800000004</v>
      </c>
      <c r="M11" s="101">
        <v>1335845.82</v>
      </c>
      <c r="N11" s="101">
        <v>3098122.53</v>
      </c>
      <c r="O11" s="101">
        <v>1321896.3700000001</v>
      </c>
      <c r="P11" s="101">
        <v>2154248.0699999998</v>
      </c>
      <c r="Q11" s="113">
        <f t="shared" si="0"/>
        <v>7910112.7899999991</v>
      </c>
      <c r="R11" s="102">
        <f t="shared" si="1"/>
        <v>2.6299997421441734E-2</v>
      </c>
      <c r="S11" s="102">
        <f t="shared" si="2"/>
        <v>2.6299998342826036E-2</v>
      </c>
      <c r="T11" s="102">
        <f t="shared" si="2"/>
        <v>2.6300000941124058E-2</v>
      </c>
      <c r="U11" s="102">
        <f t="shared" si="2"/>
        <v>2.6299981670336203E-2</v>
      </c>
      <c r="V11" s="102">
        <f t="shared" si="2"/>
        <v>2.6300001453519295E-2</v>
      </c>
      <c r="W11" s="126" t="s">
        <v>244</v>
      </c>
    </row>
    <row r="12" spans="1:23" ht="15" customHeight="1" x14ac:dyDescent="0.2">
      <c r="A12" s="120">
        <v>5</v>
      </c>
      <c r="B12" s="121" t="s">
        <v>17</v>
      </c>
      <c r="C12" s="122" t="s">
        <v>163</v>
      </c>
      <c r="D12" s="123">
        <v>41265</v>
      </c>
      <c r="E12" s="21" t="s">
        <v>87</v>
      </c>
      <c r="F12" s="124" t="s">
        <v>164</v>
      </c>
      <c r="G12" s="123">
        <v>41265</v>
      </c>
      <c r="H12" s="125">
        <v>415849.12</v>
      </c>
      <c r="I12" s="24">
        <v>2926836.03</v>
      </c>
      <c r="J12" s="24">
        <v>1266877.55</v>
      </c>
      <c r="K12" s="24">
        <v>1405034.32</v>
      </c>
      <c r="L12" s="24">
        <f>+H12+I12+J12+K12</f>
        <v>6014597.0200000005</v>
      </c>
      <c r="M12" s="24">
        <v>424457.19</v>
      </c>
      <c r="N12" s="24">
        <v>2987421.53</v>
      </c>
      <c r="O12" s="24">
        <v>1293101.9099999999</v>
      </c>
      <c r="P12" s="24">
        <v>1434118.53</v>
      </c>
      <c r="Q12" s="104">
        <f t="shared" si="0"/>
        <v>6139099.1600000001</v>
      </c>
      <c r="R12" s="50">
        <f t="shared" si="1"/>
        <v>2.0699996955074518E-2</v>
      </c>
      <c r="S12" s="50">
        <f t="shared" si="2"/>
        <v>2.069998368639081E-2</v>
      </c>
      <c r="T12" s="50">
        <f t="shared" si="2"/>
        <v>2.0699998011162846E-2</v>
      </c>
      <c r="U12" s="50">
        <f t="shared" si="2"/>
        <v>2.0699995828326045E-2</v>
      </c>
      <c r="V12" s="50">
        <f t="shared" si="2"/>
        <v>2.0699999698228E-2</v>
      </c>
      <c r="W12" s="103" t="s">
        <v>244</v>
      </c>
    </row>
    <row r="13" spans="1:23" ht="15" customHeight="1" x14ac:dyDescent="0.2">
      <c r="A13" s="106">
        <v>6</v>
      </c>
      <c r="B13" s="107" t="s">
        <v>18</v>
      </c>
      <c r="C13" s="108" t="s">
        <v>165</v>
      </c>
      <c r="D13" s="112">
        <v>41272</v>
      </c>
      <c r="E13" s="110" t="s">
        <v>87</v>
      </c>
      <c r="F13" s="111" t="s">
        <v>166</v>
      </c>
      <c r="G13" s="112">
        <v>41272</v>
      </c>
      <c r="H13" s="101">
        <v>131218.99</v>
      </c>
      <c r="I13" s="101">
        <v>795291.19</v>
      </c>
      <c r="J13" s="101">
        <v>669479.75</v>
      </c>
      <c r="K13" s="101">
        <v>297499.76</v>
      </c>
      <c r="L13" s="101">
        <f>H13+I13+J13+K13</f>
        <v>1893489.69</v>
      </c>
      <c r="M13" s="101">
        <v>176749.77</v>
      </c>
      <c r="N13" s="101">
        <v>923113.81</v>
      </c>
      <c r="O13" s="101">
        <v>814649.08</v>
      </c>
      <c r="P13" s="101">
        <v>389702.57</v>
      </c>
      <c r="Q13" s="113">
        <f t="shared" si="0"/>
        <v>2304215.23</v>
      </c>
      <c r="R13" s="102">
        <f t="shared" si="1"/>
        <v>0.21691459011852343</v>
      </c>
      <c r="S13" s="102">
        <f t="shared" si="2"/>
        <v>0.34698316150733977</v>
      </c>
      <c r="T13" s="102">
        <f t="shared" si="2"/>
        <v>0.16072430024026807</v>
      </c>
      <c r="U13" s="102">
        <f t="shared" si="2"/>
        <v>0.2168390156685096</v>
      </c>
      <c r="V13" s="102">
        <f t="shared" si="2"/>
        <v>0.30992566178876912</v>
      </c>
      <c r="W13" s="103" t="s">
        <v>243</v>
      </c>
    </row>
    <row r="14" spans="1:23" ht="15" customHeight="1" x14ac:dyDescent="0.2">
      <c r="A14" s="67">
        <v>7</v>
      </c>
      <c r="B14" s="105" t="s">
        <v>167</v>
      </c>
      <c r="C14" s="63" t="s">
        <v>248</v>
      </c>
      <c r="D14" s="123">
        <v>41273</v>
      </c>
      <c r="E14" s="21" t="s">
        <v>87</v>
      </c>
      <c r="F14" s="65" t="s">
        <v>249</v>
      </c>
      <c r="G14" s="123">
        <v>41273</v>
      </c>
      <c r="H14" s="143">
        <v>1945780.15</v>
      </c>
      <c r="I14" s="143">
        <v>8639702.9000000004</v>
      </c>
      <c r="J14" s="143">
        <v>4395751.12</v>
      </c>
      <c r="K14" s="143">
        <v>2764279.83</v>
      </c>
      <c r="L14" s="143">
        <f>+H14+I14+J14</f>
        <v>14981234.170000002</v>
      </c>
      <c r="M14" s="104">
        <v>1999483.68</v>
      </c>
      <c r="N14" s="104">
        <v>9002586.3399999999</v>
      </c>
      <c r="O14" s="104">
        <v>4757515.07</v>
      </c>
      <c r="P14" s="24">
        <v>1434118.53</v>
      </c>
      <c r="Q14" s="104">
        <f t="shared" si="0"/>
        <v>17193703.620000001</v>
      </c>
      <c r="R14" s="50">
        <f t="shared" si="1"/>
        <v>0.14768272259107196</v>
      </c>
      <c r="S14" s="131">
        <f>+M14/H14-1</f>
        <v>2.7599998900184053E-2</v>
      </c>
      <c r="T14" s="131">
        <f>+N14/I14-1</f>
        <v>4.2001842447614735E-2</v>
      </c>
      <c r="U14" s="131">
        <f>+O14/J14-1</f>
        <v>8.2298551515810114E-2</v>
      </c>
      <c r="V14" s="149" t="s">
        <v>252</v>
      </c>
      <c r="W14" s="140" t="s">
        <v>246</v>
      </c>
    </row>
    <row r="15" spans="1:23" s="94" customFormat="1" ht="15" customHeight="1" x14ac:dyDescent="0.2">
      <c r="A15" s="157">
        <v>8</v>
      </c>
      <c r="B15" s="144" t="s">
        <v>168</v>
      </c>
      <c r="C15" s="108" t="s">
        <v>250</v>
      </c>
      <c r="D15" s="146">
        <v>41273</v>
      </c>
      <c r="E15" s="147" t="s">
        <v>87</v>
      </c>
      <c r="F15" s="111" t="s">
        <v>251</v>
      </c>
      <c r="G15" s="146">
        <v>41273</v>
      </c>
      <c r="H15" s="115">
        <v>349320.03</v>
      </c>
      <c r="I15" s="148">
        <v>669497.73</v>
      </c>
      <c r="J15" s="145">
        <v>568073.23</v>
      </c>
      <c r="K15" s="145">
        <v>780574.49</v>
      </c>
      <c r="L15" s="145">
        <f>+H15+I15+J15+K15</f>
        <v>2367465.48</v>
      </c>
      <c r="M15" s="114">
        <v>358961.23</v>
      </c>
      <c r="N15" s="114">
        <v>687975.87</v>
      </c>
      <c r="O15" s="114">
        <v>583752.05000000005</v>
      </c>
      <c r="P15" s="114">
        <v>802118.35</v>
      </c>
      <c r="Q15" s="145">
        <f t="shared" si="0"/>
        <v>2432807.5</v>
      </c>
      <c r="R15" s="102">
        <f t="shared" si="1"/>
        <v>2.7599988490645266E-2</v>
      </c>
      <c r="S15" s="102">
        <v>0</v>
      </c>
      <c r="T15" s="102">
        <v>0</v>
      </c>
      <c r="U15" s="102">
        <v>0</v>
      </c>
      <c r="V15" s="102">
        <v>0</v>
      </c>
      <c r="W15" s="119" t="s">
        <v>244</v>
      </c>
    </row>
    <row r="16" spans="1:23" ht="15" customHeight="1" x14ac:dyDescent="0.2">
      <c r="A16" s="61">
        <v>9</v>
      </c>
      <c r="B16" s="62" t="s">
        <v>169</v>
      </c>
      <c r="C16" s="63" t="s">
        <v>170</v>
      </c>
      <c r="D16" s="64">
        <v>41273</v>
      </c>
      <c r="E16" s="81" t="s">
        <v>87</v>
      </c>
      <c r="F16" s="65" t="s">
        <v>171</v>
      </c>
      <c r="G16" s="64">
        <v>41273</v>
      </c>
      <c r="H16" s="66">
        <v>594091.80000000005</v>
      </c>
      <c r="I16" s="66">
        <v>8916483.7100000009</v>
      </c>
      <c r="J16" s="66">
        <v>2747500.57</v>
      </c>
      <c r="K16" s="66">
        <v>2403032.69</v>
      </c>
      <c r="L16" s="66">
        <f>SUM(H16:K16)</f>
        <v>14661108.770000001</v>
      </c>
      <c r="M16" s="66">
        <v>594091.80000000005</v>
      </c>
      <c r="N16" s="66">
        <v>8916483.7100000009</v>
      </c>
      <c r="O16" s="66">
        <v>2747500.57</v>
      </c>
      <c r="P16" s="66">
        <v>2403032.69</v>
      </c>
      <c r="Q16" s="80">
        <f t="shared" si="0"/>
        <v>14661108.770000001</v>
      </c>
      <c r="R16" s="50">
        <f t="shared" si="1"/>
        <v>0</v>
      </c>
      <c r="S16" s="50">
        <f t="shared" ref="S16:S34" si="3">+M16/H16-1</f>
        <v>0</v>
      </c>
      <c r="T16" s="50">
        <f t="shared" ref="T16:T34" si="4">+N16/I16-1</f>
        <v>0</v>
      </c>
      <c r="U16" s="50">
        <f t="shared" ref="U16:U34" si="5">+O16/J16-1</f>
        <v>0</v>
      </c>
      <c r="V16" s="50">
        <f t="shared" ref="V16:V34" si="6">+P16/K16-1</f>
        <v>0</v>
      </c>
      <c r="W16" s="103" t="s">
        <v>242</v>
      </c>
    </row>
    <row r="17" spans="1:24" s="127" customFormat="1" ht="15" customHeight="1" x14ac:dyDescent="0.2">
      <c r="A17" s="106">
        <v>10</v>
      </c>
      <c r="B17" s="107" t="s">
        <v>20</v>
      </c>
      <c r="C17" s="108" t="s">
        <v>172</v>
      </c>
      <c r="D17" s="112">
        <v>41273</v>
      </c>
      <c r="E17" s="110" t="s">
        <v>87</v>
      </c>
      <c r="F17" s="111" t="s">
        <v>173</v>
      </c>
      <c r="G17" s="112">
        <v>41273</v>
      </c>
      <c r="H17" s="101">
        <v>681622.59</v>
      </c>
      <c r="I17" s="101">
        <v>3687419.14</v>
      </c>
      <c r="J17" s="101">
        <v>1943303.78</v>
      </c>
      <c r="K17" s="101">
        <v>2231418.1800000002</v>
      </c>
      <c r="L17" s="101">
        <f>SUM(H17:K17)</f>
        <v>8543763.6900000013</v>
      </c>
      <c r="M17" s="101">
        <v>1475750.32</v>
      </c>
      <c r="N17" s="101">
        <v>5190899.46</v>
      </c>
      <c r="O17" s="101">
        <v>2835867.52</v>
      </c>
      <c r="P17" s="101">
        <v>3050796.69</v>
      </c>
      <c r="Q17" s="115">
        <f t="shared" si="0"/>
        <v>12553313.99</v>
      </c>
      <c r="R17" s="102">
        <f t="shared" si="1"/>
        <v>0.4692955523445661</v>
      </c>
      <c r="S17" s="102">
        <f t="shared" si="3"/>
        <v>1.1650548876321722</v>
      </c>
      <c r="T17" s="102">
        <f t="shared" si="4"/>
        <v>0.40773241742190436</v>
      </c>
      <c r="U17" s="102">
        <f t="shared" si="5"/>
        <v>0.45930221985159725</v>
      </c>
      <c r="V17" s="102">
        <f t="shared" si="6"/>
        <v>0.36720078618343055</v>
      </c>
      <c r="W17" s="126" t="s">
        <v>243</v>
      </c>
    </row>
    <row r="18" spans="1:24" ht="15" customHeight="1" x14ac:dyDescent="0.2">
      <c r="A18" s="88">
        <v>11</v>
      </c>
      <c r="B18" s="89" t="s">
        <v>21</v>
      </c>
      <c r="C18" s="90" t="s">
        <v>174</v>
      </c>
      <c r="D18" s="91">
        <v>41266</v>
      </c>
      <c r="E18" s="92" t="s">
        <v>87</v>
      </c>
      <c r="F18" s="93" t="s">
        <v>175</v>
      </c>
      <c r="G18" s="91">
        <v>41266</v>
      </c>
      <c r="H18" s="24">
        <v>501488.74</v>
      </c>
      <c r="I18" s="24">
        <v>5074181.92</v>
      </c>
      <c r="J18" s="24">
        <v>1416305.08</v>
      </c>
      <c r="K18" s="24">
        <v>2016289.11</v>
      </c>
      <c r="L18" s="24">
        <f>SUM(H18:K18)</f>
        <v>9008264.8499999996</v>
      </c>
      <c r="M18" s="24">
        <v>501488.74</v>
      </c>
      <c r="N18" s="24">
        <v>5074181.92</v>
      </c>
      <c r="O18" s="24">
        <v>1416305.08</v>
      </c>
      <c r="P18" s="24">
        <v>2016289.11</v>
      </c>
      <c r="Q18" s="80">
        <f t="shared" si="0"/>
        <v>9008264.8499999996</v>
      </c>
      <c r="R18" s="95">
        <f t="shared" si="1"/>
        <v>0</v>
      </c>
      <c r="S18" s="95">
        <f t="shared" si="3"/>
        <v>0</v>
      </c>
      <c r="T18" s="95">
        <f t="shared" si="4"/>
        <v>0</v>
      </c>
      <c r="U18" s="95">
        <f t="shared" si="5"/>
        <v>0</v>
      </c>
      <c r="V18" s="95">
        <f t="shared" si="6"/>
        <v>0</v>
      </c>
      <c r="W18" s="103" t="s">
        <v>242</v>
      </c>
    </row>
    <row r="19" spans="1:24" ht="15" customHeight="1" x14ac:dyDescent="0.2">
      <c r="A19" s="96">
        <v>12</v>
      </c>
      <c r="B19" s="97" t="s">
        <v>22</v>
      </c>
      <c r="C19" s="98" t="s">
        <v>176</v>
      </c>
      <c r="D19" s="116">
        <v>41271</v>
      </c>
      <c r="E19" s="99" t="s">
        <v>87</v>
      </c>
      <c r="F19" s="100" t="s">
        <v>177</v>
      </c>
      <c r="G19" s="116">
        <v>41271</v>
      </c>
      <c r="H19" s="101">
        <v>2001466.23</v>
      </c>
      <c r="I19" s="101">
        <v>4090340.73</v>
      </c>
      <c r="J19" s="101">
        <v>4353227.91</v>
      </c>
      <c r="K19" s="101">
        <v>6963595.5599999996</v>
      </c>
      <c r="L19" s="101">
        <f>+H19+I19+J19+K19</f>
        <v>17408630.43</v>
      </c>
      <c r="M19" s="101">
        <v>2200205.34</v>
      </c>
      <c r="N19" s="101">
        <v>4494267.3600000003</v>
      </c>
      <c r="O19" s="101">
        <v>4789402.75</v>
      </c>
      <c r="P19" s="101">
        <v>7607844.9299999997</v>
      </c>
      <c r="Q19" s="115">
        <f t="shared" si="0"/>
        <v>19091720.379999999</v>
      </c>
      <c r="R19" s="102">
        <f t="shared" si="1"/>
        <v>9.6681353353309074E-2</v>
      </c>
      <c r="S19" s="102">
        <f t="shared" si="3"/>
        <v>9.9296759056484163E-2</v>
      </c>
      <c r="T19" s="102">
        <f t="shared" si="4"/>
        <v>9.8751340453732794E-2</v>
      </c>
      <c r="U19" s="102">
        <f t="shared" si="5"/>
        <v>0.10019572809363897</v>
      </c>
      <c r="V19" s="102">
        <f t="shared" si="6"/>
        <v>9.2516770172677898E-2</v>
      </c>
      <c r="W19" s="103" t="s">
        <v>243</v>
      </c>
    </row>
    <row r="20" spans="1:24" ht="15" customHeight="1" x14ac:dyDescent="0.2">
      <c r="A20" s="71">
        <v>13</v>
      </c>
      <c r="B20" s="2" t="s">
        <v>23</v>
      </c>
      <c r="C20" s="28" t="s">
        <v>178</v>
      </c>
      <c r="D20" s="29">
        <v>41264</v>
      </c>
      <c r="E20" s="30" t="s">
        <v>87</v>
      </c>
      <c r="F20" s="31" t="s">
        <v>179</v>
      </c>
      <c r="G20" s="29">
        <v>41264</v>
      </c>
      <c r="H20" s="24">
        <v>5965446.1600000001</v>
      </c>
      <c r="I20" s="24">
        <v>8647134.2599999998</v>
      </c>
      <c r="J20" s="24">
        <v>14067689.380000001</v>
      </c>
      <c r="K20" s="24">
        <v>10358341.02</v>
      </c>
      <c r="L20" s="24">
        <f>SUM(H20:K20)</f>
        <v>39038610.82</v>
      </c>
      <c r="M20" s="24">
        <v>6007038.3600000003</v>
      </c>
      <c r="N20" s="24">
        <v>9267379.7599999998</v>
      </c>
      <c r="O20" s="24">
        <v>14538956.970000001</v>
      </c>
      <c r="P20" s="24">
        <v>10453441.279999999</v>
      </c>
      <c r="Q20" s="82">
        <f t="shared" si="0"/>
        <v>40266816.370000005</v>
      </c>
      <c r="R20" s="50">
        <f t="shared" si="1"/>
        <v>3.1461302648883693E-2</v>
      </c>
      <c r="S20" s="50">
        <f t="shared" si="3"/>
        <v>6.972185966388933E-3</v>
      </c>
      <c r="T20" s="50">
        <f t="shared" si="4"/>
        <v>7.1728445673514996E-2</v>
      </c>
      <c r="U20" s="50">
        <f t="shared" si="5"/>
        <v>3.3499999699311056E-2</v>
      </c>
      <c r="V20" s="50">
        <f t="shared" si="6"/>
        <v>9.1810319641321136E-3</v>
      </c>
      <c r="W20" s="103" t="s">
        <v>243</v>
      </c>
    </row>
    <row r="21" spans="1:24" ht="15" customHeight="1" x14ac:dyDescent="0.2">
      <c r="A21" s="152">
        <v>14</v>
      </c>
      <c r="B21" s="150" t="s">
        <v>24</v>
      </c>
      <c r="C21" s="98" t="s">
        <v>253</v>
      </c>
      <c r="D21" s="153">
        <v>41266</v>
      </c>
      <c r="E21" s="154" t="s">
        <v>87</v>
      </c>
      <c r="F21" s="115" t="s">
        <v>180</v>
      </c>
      <c r="G21" s="153">
        <v>41266</v>
      </c>
      <c r="H21" s="145">
        <v>5810098.0499999998</v>
      </c>
      <c r="I21" s="145">
        <v>14763323.77</v>
      </c>
      <c r="J21" s="145">
        <v>3847213.31</v>
      </c>
      <c r="K21" s="145">
        <v>6734620.2999999998</v>
      </c>
      <c r="L21" s="145">
        <f>SUM(H21:K21)</f>
        <v>31155255.43</v>
      </c>
      <c r="M21" s="114">
        <v>5970456.7599999998</v>
      </c>
      <c r="N21" s="114">
        <v>15170791.51</v>
      </c>
      <c r="O21" s="114">
        <v>3953396.4</v>
      </c>
      <c r="P21" s="114">
        <v>6920495.8200000003</v>
      </c>
      <c r="Q21" s="145">
        <f t="shared" si="0"/>
        <v>32015140.489999998</v>
      </c>
      <c r="R21" s="102">
        <f t="shared" si="1"/>
        <v>2.7600000325209928E-2</v>
      </c>
      <c r="S21" s="102">
        <f t="shared" si="3"/>
        <v>2.760000065747592E-2</v>
      </c>
      <c r="T21" s="102">
        <f t="shared" si="4"/>
        <v>2.7600000267419489E-2</v>
      </c>
      <c r="U21" s="102">
        <f t="shared" si="5"/>
        <v>2.7600000687250548E-2</v>
      </c>
      <c r="V21" s="102">
        <f t="shared" si="6"/>
        <v>2.7599999958423771E-2</v>
      </c>
      <c r="W21" s="103" t="s">
        <v>244</v>
      </c>
      <c r="X21" s="52"/>
    </row>
    <row r="22" spans="1:24" ht="15" customHeight="1" x14ac:dyDescent="0.2">
      <c r="A22" s="71">
        <v>15</v>
      </c>
      <c r="B22" s="2" t="s">
        <v>25</v>
      </c>
      <c r="C22" s="28" t="s">
        <v>181</v>
      </c>
      <c r="D22" s="29">
        <v>41257</v>
      </c>
      <c r="E22" s="30" t="s">
        <v>87</v>
      </c>
      <c r="F22" s="31" t="s">
        <v>182</v>
      </c>
      <c r="G22" s="29">
        <v>41257</v>
      </c>
      <c r="H22" s="24">
        <v>1390722.61</v>
      </c>
      <c r="I22" s="24">
        <v>3259345.49</v>
      </c>
      <c r="J22" s="24">
        <v>1931781.01</v>
      </c>
      <c r="K22" s="24">
        <v>4097955.6</v>
      </c>
      <c r="L22" s="24">
        <f>SUM(H22:K22)</f>
        <v>10679804.710000001</v>
      </c>
      <c r="M22" s="66">
        <v>1614538.09</v>
      </c>
      <c r="N22" s="66">
        <v>3272693.11</v>
      </c>
      <c r="O22" s="66">
        <v>1879668.22</v>
      </c>
      <c r="P22" s="66">
        <v>4398717.07</v>
      </c>
      <c r="Q22" s="82">
        <f t="shared" si="0"/>
        <v>11165616.49</v>
      </c>
      <c r="R22" s="50">
        <f t="shared" si="1"/>
        <v>4.5488826171616425E-2</v>
      </c>
      <c r="S22" s="50">
        <f t="shared" si="3"/>
        <v>0.1609346669067242</v>
      </c>
      <c r="T22" s="50">
        <f t="shared" si="4"/>
        <v>4.0951841530612043E-3</v>
      </c>
      <c r="U22" s="50">
        <f t="shared" si="5"/>
        <v>-2.6976551550219496E-2</v>
      </c>
      <c r="V22" s="50">
        <f t="shared" si="6"/>
        <v>7.3393052379581603E-2</v>
      </c>
      <c r="W22" s="103" t="s">
        <v>243</v>
      </c>
    </row>
    <row r="23" spans="1:24" ht="15" customHeight="1" x14ac:dyDescent="0.2">
      <c r="A23" s="96">
        <v>16</v>
      </c>
      <c r="B23" s="97" t="s">
        <v>26</v>
      </c>
      <c r="C23" s="98" t="s">
        <v>183</v>
      </c>
      <c r="D23" s="116">
        <v>41272</v>
      </c>
      <c r="E23" s="99" t="s">
        <v>87</v>
      </c>
      <c r="F23" s="100" t="s">
        <v>184</v>
      </c>
      <c r="G23" s="116">
        <v>41272</v>
      </c>
      <c r="H23" s="101">
        <v>1245032.1299999999</v>
      </c>
      <c r="I23" s="101">
        <v>8058818.5300000003</v>
      </c>
      <c r="J23" s="101">
        <v>3930421.24</v>
      </c>
      <c r="K23" s="101">
        <v>4885961.41</v>
      </c>
      <c r="L23" s="145">
        <f>SUM(H23:K23)</f>
        <v>18120233.310000002</v>
      </c>
      <c r="M23" s="101">
        <v>1311063.2</v>
      </c>
      <c r="N23" s="101">
        <v>8429066.4000000004</v>
      </c>
      <c r="O23" s="101">
        <v>4051162.2</v>
      </c>
      <c r="P23" s="101">
        <v>4885961.41</v>
      </c>
      <c r="Q23" s="115">
        <f t="shared" si="0"/>
        <v>18677253.210000001</v>
      </c>
      <c r="R23" s="102">
        <f t="shared" si="1"/>
        <v>3.0740216777043194E-2</v>
      </c>
      <c r="S23" s="102">
        <f t="shared" si="3"/>
        <v>5.3035635313283036E-2</v>
      </c>
      <c r="T23" s="102">
        <f t="shared" si="4"/>
        <v>4.5943194851913338E-2</v>
      </c>
      <c r="U23" s="102">
        <f t="shared" si="5"/>
        <v>3.071959788208356E-2</v>
      </c>
      <c r="V23" s="102">
        <f t="shared" si="6"/>
        <v>0</v>
      </c>
      <c r="W23" s="140" t="s">
        <v>247</v>
      </c>
    </row>
    <row r="24" spans="1:24" ht="15" customHeight="1" x14ac:dyDescent="0.2">
      <c r="A24" s="88">
        <v>17</v>
      </c>
      <c r="B24" s="89" t="s">
        <v>27</v>
      </c>
      <c r="C24" s="90" t="s">
        <v>185</v>
      </c>
      <c r="D24" s="91">
        <v>41273</v>
      </c>
      <c r="E24" s="92" t="s">
        <v>87</v>
      </c>
      <c r="F24" s="93" t="s">
        <v>186</v>
      </c>
      <c r="G24" s="91">
        <v>41273</v>
      </c>
      <c r="H24" s="24">
        <v>386103.97</v>
      </c>
      <c r="I24" s="24">
        <v>1887607.39</v>
      </c>
      <c r="J24" s="24">
        <v>1957540.98</v>
      </c>
      <c r="K24" s="24">
        <v>1782091.09</v>
      </c>
      <c r="L24" s="24">
        <f>+H24+I24+J24+K24</f>
        <v>6013343.4299999997</v>
      </c>
      <c r="M24" s="24">
        <v>540110</v>
      </c>
      <c r="N24" s="24">
        <v>1700274</v>
      </c>
      <c r="O24" s="24">
        <v>2665020</v>
      </c>
      <c r="P24" s="24">
        <v>5910570</v>
      </c>
      <c r="Q24" s="80">
        <f t="shared" si="0"/>
        <v>10815974</v>
      </c>
      <c r="R24" s="95">
        <f t="shared" si="1"/>
        <v>0.79866227929709321</v>
      </c>
      <c r="S24" s="95">
        <f t="shared" si="3"/>
        <v>0.39887191525122123</v>
      </c>
      <c r="T24" s="95">
        <f t="shared" si="4"/>
        <v>-9.9243831631746215E-2</v>
      </c>
      <c r="U24" s="95">
        <f t="shared" si="5"/>
        <v>0.361412112046819</v>
      </c>
      <c r="V24" s="95">
        <f t="shared" si="6"/>
        <v>2.3166486456087942</v>
      </c>
      <c r="W24" s="140" t="s">
        <v>243</v>
      </c>
    </row>
    <row r="25" spans="1:24" ht="15" customHeight="1" x14ac:dyDescent="0.2">
      <c r="A25" s="96">
        <v>18</v>
      </c>
      <c r="B25" s="97" t="s">
        <v>28</v>
      </c>
      <c r="C25" s="98" t="s">
        <v>187</v>
      </c>
      <c r="D25" s="116">
        <v>41274</v>
      </c>
      <c r="E25" s="99" t="s">
        <v>87</v>
      </c>
      <c r="F25" s="100" t="s">
        <v>188</v>
      </c>
      <c r="G25" s="116">
        <v>41274</v>
      </c>
      <c r="H25" s="101">
        <v>1003425.73</v>
      </c>
      <c r="I25" s="101">
        <v>2165960.69</v>
      </c>
      <c r="J25" s="101">
        <v>1174312.51</v>
      </c>
      <c r="K25" s="101">
        <v>2946136.86</v>
      </c>
      <c r="L25" s="101">
        <f>H25+I25+J25+K25</f>
        <v>7289835.7899999991</v>
      </c>
      <c r="M25" s="101">
        <v>1003425.73</v>
      </c>
      <c r="N25" s="101">
        <v>2165960.69</v>
      </c>
      <c r="O25" s="101">
        <v>1174312.51</v>
      </c>
      <c r="P25" s="101">
        <v>2946136.86</v>
      </c>
      <c r="Q25" s="115">
        <f t="shared" si="0"/>
        <v>7289835.7899999991</v>
      </c>
      <c r="R25" s="102">
        <f t="shared" si="1"/>
        <v>0</v>
      </c>
      <c r="S25" s="102">
        <f t="shared" si="3"/>
        <v>0</v>
      </c>
      <c r="T25" s="102">
        <f t="shared" si="4"/>
        <v>0</v>
      </c>
      <c r="U25" s="102">
        <f t="shared" si="5"/>
        <v>0</v>
      </c>
      <c r="V25" s="102">
        <f t="shared" si="6"/>
        <v>0</v>
      </c>
      <c r="W25" s="103" t="s">
        <v>242</v>
      </c>
    </row>
    <row r="26" spans="1:24" ht="15" customHeight="1" x14ac:dyDescent="0.2">
      <c r="A26" s="71">
        <v>19</v>
      </c>
      <c r="B26" s="72" t="s">
        <v>29</v>
      </c>
      <c r="C26" s="73" t="s">
        <v>189</v>
      </c>
      <c r="D26" s="74">
        <v>41273</v>
      </c>
      <c r="E26" s="75" t="s">
        <v>87</v>
      </c>
      <c r="F26" s="76" t="s">
        <v>190</v>
      </c>
      <c r="G26" s="74">
        <v>41273</v>
      </c>
      <c r="H26" s="66">
        <v>2773318.06</v>
      </c>
      <c r="I26" s="66">
        <v>2354589.87</v>
      </c>
      <c r="J26" s="66">
        <v>3464306.04</v>
      </c>
      <c r="K26" s="24">
        <v>3228253.91</v>
      </c>
      <c r="L26" s="66">
        <v>11820967.880000001</v>
      </c>
      <c r="M26" s="66">
        <v>2881677.21</v>
      </c>
      <c r="N26" s="66">
        <v>2395148.56</v>
      </c>
      <c r="O26" s="66">
        <v>3606368.1</v>
      </c>
      <c r="P26" s="66">
        <v>5138937.63</v>
      </c>
      <c r="Q26" s="82">
        <f t="shared" si="0"/>
        <v>14022131.5</v>
      </c>
      <c r="R26" s="50">
        <f t="shared" si="1"/>
        <v>0.18620840884985124</v>
      </c>
      <c r="S26" s="50">
        <f t="shared" si="3"/>
        <v>3.9072024072132505E-2</v>
      </c>
      <c r="T26" s="50">
        <f t="shared" si="4"/>
        <v>1.7225373521206899E-2</v>
      </c>
      <c r="U26" s="50">
        <f t="shared" si="5"/>
        <v>4.1007364349369135E-2</v>
      </c>
      <c r="V26" s="50">
        <f t="shared" si="6"/>
        <v>0.59186289965648942</v>
      </c>
      <c r="W26" s="140" t="s">
        <v>243</v>
      </c>
    </row>
    <row r="27" spans="1:24" ht="15" customHeight="1" x14ac:dyDescent="0.2">
      <c r="A27" s="96">
        <v>20</v>
      </c>
      <c r="B27" s="98" t="s">
        <v>30</v>
      </c>
      <c r="C27" s="98" t="s">
        <v>191</v>
      </c>
      <c r="D27" s="116">
        <v>41266</v>
      </c>
      <c r="E27" s="99" t="s">
        <v>87</v>
      </c>
      <c r="F27" s="128" t="s">
        <v>192</v>
      </c>
      <c r="G27" s="116">
        <v>41266</v>
      </c>
      <c r="H27" s="101">
        <v>6429629.8700000001</v>
      </c>
      <c r="I27" s="101">
        <v>8627694.0500000007</v>
      </c>
      <c r="J27" s="101">
        <v>8670342.3000000007</v>
      </c>
      <c r="K27" s="101">
        <v>15920048.539999999</v>
      </c>
      <c r="L27" s="101">
        <f>+H27+I27+J27+K27:K27</f>
        <v>39647714.760000005</v>
      </c>
      <c r="M27" s="101">
        <v>6607087.6500000004</v>
      </c>
      <c r="N27" s="101">
        <v>8865818.4000000004</v>
      </c>
      <c r="O27" s="101">
        <v>8909642.7400000002</v>
      </c>
      <c r="P27" s="101">
        <v>16359441.869999999</v>
      </c>
      <c r="Q27" s="115">
        <f t="shared" si="0"/>
        <v>40741990.659999996</v>
      </c>
      <c r="R27" s="102">
        <f t="shared" si="1"/>
        <v>2.7599974087384016E-2</v>
      </c>
      <c r="S27" s="102">
        <f t="shared" si="3"/>
        <v>2.759999931380186E-2</v>
      </c>
      <c r="T27" s="102">
        <f t="shared" si="4"/>
        <v>2.7599999330064184E-2</v>
      </c>
      <c r="U27" s="102">
        <f t="shared" si="5"/>
        <v>2.7599883801588732E-2</v>
      </c>
      <c r="V27" s="102">
        <f t="shared" si="6"/>
        <v>2.75999993904541E-2</v>
      </c>
      <c r="W27" s="103" t="s">
        <v>244</v>
      </c>
    </row>
    <row r="28" spans="1:24" ht="15" customHeight="1" x14ac:dyDescent="0.2">
      <c r="A28" s="71">
        <v>21</v>
      </c>
      <c r="B28" s="72" t="s">
        <v>31</v>
      </c>
      <c r="C28" s="73" t="s">
        <v>193</v>
      </c>
      <c r="D28" s="74">
        <v>41274</v>
      </c>
      <c r="E28" s="75" t="s">
        <v>87</v>
      </c>
      <c r="F28" s="76" t="s">
        <v>194</v>
      </c>
      <c r="G28" s="74">
        <v>41274</v>
      </c>
      <c r="H28" s="66">
        <v>125871.26</v>
      </c>
      <c r="I28" s="66">
        <v>804111.65</v>
      </c>
      <c r="J28" s="66">
        <v>257480.26</v>
      </c>
      <c r="K28" s="66">
        <v>1041073.03</v>
      </c>
      <c r="L28" s="66">
        <f t="shared" ref="L28:L42" si="7">SUM(H28:K28)</f>
        <v>2228536.2000000002</v>
      </c>
      <c r="M28" s="66">
        <v>442514.75</v>
      </c>
      <c r="N28" s="66">
        <v>1098330.02</v>
      </c>
      <c r="O28" s="66">
        <v>352749.17</v>
      </c>
      <c r="P28" s="66">
        <v>1612965.88</v>
      </c>
      <c r="Q28" s="130">
        <f t="shared" si="0"/>
        <v>3506559.82</v>
      </c>
      <c r="R28" s="131">
        <f t="shared" si="1"/>
        <v>0.5734812025938818</v>
      </c>
      <c r="S28" s="50">
        <f t="shared" si="3"/>
        <v>2.5156138899380212</v>
      </c>
      <c r="T28" s="50">
        <f t="shared" si="4"/>
        <v>0.36589243545967776</v>
      </c>
      <c r="U28" s="50">
        <f t="shared" si="5"/>
        <v>0.37000471414779512</v>
      </c>
      <c r="V28" s="50">
        <f t="shared" si="6"/>
        <v>0.54933019444370768</v>
      </c>
      <c r="W28" s="103" t="s">
        <v>243</v>
      </c>
    </row>
    <row r="29" spans="1:24" ht="15" customHeight="1" x14ac:dyDescent="0.2">
      <c r="A29" s="152">
        <v>22</v>
      </c>
      <c r="B29" s="150" t="s">
        <v>195</v>
      </c>
      <c r="C29" s="98" t="s">
        <v>254</v>
      </c>
      <c r="D29" s="153">
        <v>41274</v>
      </c>
      <c r="E29" s="151" t="s">
        <v>87</v>
      </c>
      <c r="F29" s="129" t="s">
        <v>255</v>
      </c>
      <c r="G29" s="153">
        <v>41274</v>
      </c>
      <c r="H29" s="145">
        <v>235048.49</v>
      </c>
      <c r="I29" s="145">
        <v>358958.49</v>
      </c>
      <c r="J29" s="145">
        <v>75230.5</v>
      </c>
      <c r="K29" s="145">
        <v>221179.05</v>
      </c>
      <c r="L29" s="145">
        <f t="shared" si="7"/>
        <v>890416.53</v>
      </c>
      <c r="M29" s="114">
        <v>239738.96</v>
      </c>
      <c r="N29" s="114">
        <v>387134.58</v>
      </c>
      <c r="O29" s="114">
        <v>79519.44</v>
      </c>
      <c r="P29" s="114">
        <v>383470.01</v>
      </c>
      <c r="Q29" s="145">
        <f t="shared" si="0"/>
        <v>1089862.99</v>
      </c>
      <c r="R29" s="102">
        <f t="shared" si="1"/>
        <v>0.22399231514715923</v>
      </c>
      <c r="S29" s="102">
        <f t="shared" si="3"/>
        <v>1.9955329217388407E-2</v>
      </c>
      <c r="T29" s="102">
        <f t="shared" si="4"/>
        <v>7.8494006368257319E-2</v>
      </c>
      <c r="U29" s="102">
        <f t="shared" si="5"/>
        <v>5.7010653923608157E-2</v>
      </c>
      <c r="V29" s="102">
        <f t="shared" si="6"/>
        <v>0.73375376194083497</v>
      </c>
      <c r="W29" s="140" t="s">
        <v>243</v>
      </c>
    </row>
    <row r="30" spans="1:24" ht="15" customHeight="1" x14ac:dyDescent="0.2">
      <c r="A30" s="71">
        <v>23</v>
      </c>
      <c r="B30" s="72" t="s">
        <v>33</v>
      </c>
      <c r="C30" s="73" t="s">
        <v>196</v>
      </c>
      <c r="D30" s="74">
        <v>41272</v>
      </c>
      <c r="E30" s="75" t="s">
        <v>87</v>
      </c>
      <c r="F30" s="76" t="s">
        <v>197</v>
      </c>
      <c r="G30" s="74">
        <v>41272</v>
      </c>
      <c r="H30" s="66">
        <v>1780770.02</v>
      </c>
      <c r="I30" s="66">
        <v>3379827.31</v>
      </c>
      <c r="J30" s="66">
        <v>3241974.75</v>
      </c>
      <c r="K30" s="66">
        <v>5606182.3499999996</v>
      </c>
      <c r="L30" s="66">
        <f t="shared" si="7"/>
        <v>14008754.43</v>
      </c>
      <c r="M30" s="66">
        <v>1829919.27</v>
      </c>
      <c r="N30" s="66">
        <v>3473110.54</v>
      </c>
      <c r="O30" s="66">
        <v>3331453.25</v>
      </c>
      <c r="P30" s="66">
        <v>5760912.9800000004</v>
      </c>
      <c r="Q30" s="82">
        <f t="shared" si="0"/>
        <v>14395396.040000001</v>
      </c>
      <c r="R30" s="50">
        <f t="shared" si="1"/>
        <v>2.759999912426192E-2</v>
      </c>
      <c r="S30" s="50">
        <f t="shared" si="3"/>
        <v>2.7599998566911976E-2</v>
      </c>
      <c r="T30" s="50">
        <f t="shared" si="4"/>
        <v>2.7599998888700572E-2</v>
      </c>
      <c r="U30" s="50">
        <f t="shared" si="5"/>
        <v>2.7599999043792733E-2</v>
      </c>
      <c r="V30" s="50">
        <f t="shared" si="6"/>
        <v>2.7599999489849036E-2</v>
      </c>
      <c r="W30" s="103" t="s">
        <v>244</v>
      </c>
    </row>
    <row r="31" spans="1:24" ht="15" customHeight="1" x14ac:dyDescent="0.2">
      <c r="A31" s="96">
        <v>24</v>
      </c>
      <c r="B31" s="97" t="s">
        <v>34</v>
      </c>
      <c r="C31" s="98" t="s">
        <v>198</v>
      </c>
      <c r="D31" s="116">
        <v>41273</v>
      </c>
      <c r="E31" s="99" t="s">
        <v>87</v>
      </c>
      <c r="F31" s="100" t="s">
        <v>199</v>
      </c>
      <c r="G31" s="116">
        <v>41273</v>
      </c>
      <c r="H31" s="101">
        <v>609341.9</v>
      </c>
      <c r="I31" s="101">
        <v>3314619.58</v>
      </c>
      <c r="J31" s="101">
        <v>982046.11</v>
      </c>
      <c r="K31" s="101">
        <v>1973114.19</v>
      </c>
      <c r="L31" s="101">
        <f t="shared" si="7"/>
        <v>6879121.7799999993</v>
      </c>
      <c r="M31" s="101">
        <v>1055412.28</v>
      </c>
      <c r="N31" s="101">
        <v>5360847.38</v>
      </c>
      <c r="O31" s="101">
        <v>2085135.76</v>
      </c>
      <c r="P31" s="101">
        <v>4272298.33</v>
      </c>
      <c r="Q31" s="115">
        <f t="shared" si="0"/>
        <v>12773693.75</v>
      </c>
      <c r="R31" s="102">
        <f t="shared" si="1"/>
        <v>0.85687856073976953</v>
      </c>
      <c r="S31" s="102">
        <f t="shared" si="3"/>
        <v>0.73205269488279079</v>
      </c>
      <c r="T31" s="102">
        <f t="shared" si="4"/>
        <v>0.61733413159889672</v>
      </c>
      <c r="U31" s="102">
        <f t="shared" si="5"/>
        <v>1.1232564731609189</v>
      </c>
      <c r="V31" s="102">
        <f t="shared" si="6"/>
        <v>1.165256502463246</v>
      </c>
      <c r="W31" s="140" t="s">
        <v>243</v>
      </c>
    </row>
    <row r="32" spans="1:24" ht="15" customHeight="1" x14ac:dyDescent="0.2">
      <c r="A32" s="71">
        <v>25</v>
      </c>
      <c r="B32" s="72" t="s">
        <v>35</v>
      </c>
      <c r="C32" s="73" t="s">
        <v>200</v>
      </c>
      <c r="D32" s="74">
        <v>41273</v>
      </c>
      <c r="E32" s="75" t="s">
        <v>87</v>
      </c>
      <c r="F32" s="76" t="s">
        <v>201</v>
      </c>
      <c r="G32" s="74">
        <v>41273</v>
      </c>
      <c r="H32" s="66">
        <v>244221.72</v>
      </c>
      <c r="I32" s="66">
        <v>349815.41</v>
      </c>
      <c r="J32" s="66">
        <v>203753.95</v>
      </c>
      <c r="K32" s="66">
        <v>503555.53</v>
      </c>
      <c r="L32" s="66">
        <f t="shared" si="7"/>
        <v>1301346.6100000001</v>
      </c>
      <c r="M32" s="66">
        <v>244221.72</v>
      </c>
      <c r="N32" s="66">
        <v>349815.41</v>
      </c>
      <c r="O32" s="66">
        <v>203753.95</v>
      </c>
      <c r="P32" s="66">
        <v>503555.53</v>
      </c>
      <c r="Q32" s="82">
        <f t="shared" si="0"/>
        <v>1301346.6100000001</v>
      </c>
      <c r="R32" s="50">
        <f t="shared" si="1"/>
        <v>0</v>
      </c>
      <c r="S32" s="50">
        <f t="shared" si="3"/>
        <v>0</v>
      </c>
      <c r="T32" s="50">
        <f t="shared" si="4"/>
        <v>0</v>
      </c>
      <c r="U32" s="50">
        <f t="shared" si="5"/>
        <v>0</v>
      </c>
      <c r="V32" s="50">
        <f t="shared" si="6"/>
        <v>0</v>
      </c>
      <c r="W32" s="103" t="s">
        <v>242</v>
      </c>
    </row>
    <row r="33" spans="1:24" ht="15" customHeight="1" x14ac:dyDescent="0.2">
      <c r="A33" s="96">
        <v>26</v>
      </c>
      <c r="B33" s="97" t="s">
        <v>36</v>
      </c>
      <c r="C33" s="98" t="s">
        <v>202</v>
      </c>
      <c r="D33" s="116">
        <v>41273</v>
      </c>
      <c r="E33" s="99" t="s">
        <v>87</v>
      </c>
      <c r="F33" s="100" t="s">
        <v>203</v>
      </c>
      <c r="G33" s="116">
        <v>41273</v>
      </c>
      <c r="H33" s="101">
        <v>132168.21</v>
      </c>
      <c r="I33" s="101">
        <v>199020.08</v>
      </c>
      <c r="J33" s="101">
        <v>129095.62</v>
      </c>
      <c r="K33" s="101">
        <v>129986.26</v>
      </c>
      <c r="L33" s="101">
        <f t="shared" si="7"/>
        <v>590270.16999999993</v>
      </c>
      <c r="M33" s="101">
        <v>132168.21</v>
      </c>
      <c r="N33" s="101">
        <v>199020.09</v>
      </c>
      <c r="O33" s="101">
        <v>129095.62</v>
      </c>
      <c r="P33" s="101">
        <v>129986.26</v>
      </c>
      <c r="Q33" s="115">
        <f t="shared" si="0"/>
        <v>590270.17999999993</v>
      </c>
      <c r="R33" s="102">
        <f t="shared" si="1"/>
        <v>1.6941394731517789E-8</v>
      </c>
      <c r="S33" s="102">
        <f t="shared" si="3"/>
        <v>0</v>
      </c>
      <c r="T33" s="102">
        <f t="shared" si="4"/>
        <v>5.0246186322766562E-8</v>
      </c>
      <c r="U33" s="102">
        <f t="shared" si="5"/>
        <v>0</v>
      </c>
      <c r="V33" s="102">
        <f t="shared" si="6"/>
        <v>0</v>
      </c>
      <c r="W33" s="103" t="s">
        <v>242</v>
      </c>
    </row>
    <row r="34" spans="1:24" ht="15" customHeight="1" x14ac:dyDescent="0.2">
      <c r="A34" s="77">
        <v>27</v>
      </c>
      <c r="B34" s="78" t="s">
        <v>37</v>
      </c>
      <c r="C34" s="73" t="s">
        <v>204</v>
      </c>
      <c r="D34" s="79">
        <v>41272</v>
      </c>
      <c r="E34" s="75" t="s">
        <v>87</v>
      </c>
      <c r="F34" s="76" t="s">
        <v>205</v>
      </c>
      <c r="G34" s="79">
        <v>41272</v>
      </c>
      <c r="H34" s="66">
        <v>1429643.99</v>
      </c>
      <c r="I34" s="66">
        <v>4649472.71</v>
      </c>
      <c r="J34" s="66">
        <v>1265748.28</v>
      </c>
      <c r="K34" s="66">
        <v>2111977.83</v>
      </c>
      <c r="L34" s="66">
        <f t="shared" si="7"/>
        <v>9456842.8100000005</v>
      </c>
      <c r="M34" s="66">
        <v>1410976.79</v>
      </c>
      <c r="N34" s="66">
        <v>4680611.1399999997</v>
      </c>
      <c r="O34" s="66">
        <v>1263399.28</v>
      </c>
      <c r="P34" s="66">
        <v>2106958.3199999998</v>
      </c>
      <c r="Q34" s="82">
        <f t="shared" si="0"/>
        <v>9461945.5299999993</v>
      </c>
      <c r="R34" s="50">
        <f t="shared" si="1"/>
        <v>5.3957965702911004E-4</v>
      </c>
      <c r="S34" s="50">
        <f t="shared" si="3"/>
        <v>-1.3057236718072684E-2</v>
      </c>
      <c r="T34" s="50">
        <f t="shared" si="4"/>
        <v>6.6971959923600721E-3</v>
      </c>
      <c r="U34" s="50">
        <f t="shared" si="5"/>
        <v>-1.8558192312929656E-3</v>
      </c>
      <c r="V34" s="50">
        <f t="shared" si="6"/>
        <v>-2.376686880278589E-3</v>
      </c>
      <c r="W34" s="103" t="s">
        <v>243</v>
      </c>
    </row>
    <row r="35" spans="1:24" s="127" customFormat="1" ht="15" customHeight="1" x14ac:dyDescent="0.2">
      <c r="A35" s="96">
        <v>28</v>
      </c>
      <c r="B35" s="97" t="s">
        <v>38</v>
      </c>
      <c r="C35" s="98" t="s">
        <v>206</v>
      </c>
      <c r="D35" s="116">
        <v>41272</v>
      </c>
      <c r="E35" s="99" t="s">
        <v>87</v>
      </c>
      <c r="F35" s="100" t="s">
        <v>207</v>
      </c>
      <c r="G35" s="116">
        <v>41272</v>
      </c>
      <c r="H35" s="101">
        <v>67306.429999999993</v>
      </c>
      <c r="I35" s="101">
        <v>244184.19</v>
      </c>
      <c r="J35" s="101">
        <v>177214.07</v>
      </c>
      <c r="K35" s="117" t="s">
        <v>208</v>
      </c>
      <c r="L35" s="101">
        <f t="shared" si="7"/>
        <v>488704.69</v>
      </c>
      <c r="M35" s="101">
        <v>326171.3</v>
      </c>
      <c r="N35" s="101">
        <v>549461.9</v>
      </c>
      <c r="O35" s="101">
        <v>435046.22</v>
      </c>
      <c r="P35" s="101">
        <v>1372586.72</v>
      </c>
      <c r="Q35" s="115">
        <f>+M35+N35+O35</f>
        <v>1310679.42</v>
      </c>
      <c r="R35" s="102">
        <f t="shared" si="1"/>
        <v>1.6819456551562864</v>
      </c>
      <c r="S35" s="102">
        <f t="shared" ref="S35:S45" si="8">+M35/H35-1</f>
        <v>3.8460644844779317</v>
      </c>
      <c r="T35" s="102">
        <f t="shared" ref="T35:T45" si="9">+N35/I35-1</f>
        <v>1.2501944126685678</v>
      </c>
      <c r="U35" s="102">
        <f t="shared" ref="U35:U45" si="10">+O35/J35-1</f>
        <v>1.4549191833357247</v>
      </c>
      <c r="V35" s="102" t="s">
        <v>245</v>
      </c>
      <c r="W35" s="126" t="s">
        <v>243</v>
      </c>
    </row>
    <row r="36" spans="1:24" s="94" customFormat="1" ht="15" customHeight="1" x14ac:dyDescent="0.2">
      <c r="A36" s="88">
        <v>29</v>
      </c>
      <c r="B36" s="89" t="s">
        <v>39</v>
      </c>
      <c r="C36" s="90" t="s">
        <v>209</v>
      </c>
      <c r="D36" s="91">
        <v>41272</v>
      </c>
      <c r="E36" s="92" t="s">
        <v>87</v>
      </c>
      <c r="F36" s="93" t="s">
        <v>210</v>
      </c>
      <c r="G36" s="91">
        <v>41272</v>
      </c>
      <c r="H36" s="24">
        <v>2406411.9900000002</v>
      </c>
      <c r="I36" s="24">
        <v>5759173.1100000003</v>
      </c>
      <c r="J36" s="24">
        <v>10808761.15</v>
      </c>
      <c r="K36" s="24">
        <v>15540408.23</v>
      </c>
      <c r="L36" s="24">
        <f t="shared" si="7"/>
        <v>34514754.480000004</v>
      </c>
      <c r="M36" s="24">
        <v>2446252.12</v>
      </c>
      <c r="N36" s="24">
        <v>5870401.0899999999</v>
      </c>
      <c r="O36" s="24">
        <v>11030160.800000001</v>
      </c>
      <c r="P36" s="24">
        <v>16479085.710000001</v>
      </c>
      <c r="Q36" s="118">
        <f t="shared" ref="Q36:Q47" si="11">+M36+N36+O36+P36</f>
        <v>35825899.719999999</v>
      </c>
      <c r="R36" s="95">
        <f t="shared" si="1"/>
        <v>3.7987963691288984E-2</v>
      </c>
      <c r="S36" s="95">
        <f t="shared" si="8"/>
        <v>1.6555822596279413E-2</v>
      </c>
      <c r="T36" s="95">
        <f t="shared" si="9"/>
        <v>1.931318574308305E-2</v>
      </c>
      <c r="U36" s="95">
        <f t="shared" si="10"/>
        <v>2.0483351137794426E-2</v>
      </c>
      <c r="V36" s="95">
        <f t="shared" ref="V36:V50" si="12">+P36/K36-1</f>
        <v>6.0402369494253705E-2</v>
      </c>
      <c r="W36" s="119" t="s">
        <v>243</v>
      </c>
    </row>
    <row r="37" spans="1:24" ht="15" customHeight="1" x14ac:dyDescent="0.2">
      <c r="A37" s="96">
        <v>30</v>
      </c>
      <c r="B37" s="97" t="s">
        <v>40</v>
      </c>
      <c r="C37" s="98" t="s">
        <v>211</v>
      </c>
      <c r="D37" s="116">
        <v>41271</v>
      </c>
      <c r="E37" s="99" t="s">
        <v>87</v>
      </c>
      <c r="F37" s="100" t="s">
        <v>212</v>
      </c>
      <c r="G37" s="116">
        <v>41271</v>
      </c>
      <c r="H37" s="101">
        <v>4843626.62</v>
      </c>
      <c r="I37" s="101">
        <v>9862934.5600000005</v>
      </c>
      <c r="J37" s="101">
        <v>11979678.08</v>
      </c>
      <c r="K37" s="101">
        <v>26947465.66</v>
      </c>
      <c r="L37" s="101">
        <f t="shared" si="7"/>
        <v>53633704.920000002</v>
      </c>
      <c r="M37" s="101">
        <v>5134368.66</v>
      </c>
      <c r="N37" s="101">
        <v>9977599.5700000003</v>
      </c>
      <c r="O37" s="101">
        <v>12310709.75</v>
      </c>
      <c r="P37" s="101">
        <v>28133941.800000001</v>
      </c>
      <c r="Q37" s="113">
        <f t="shared" si="11"/>
        <v>55556619.780000001</v>
      </c>
      <c r="R37" s="102">
        <f t="shared" si="1"/>
        <v>3.5852732211362648E-2</v>
      </c>
      <c r="S37" s="102">
        <f t="shared" si="8"/>
        <v>6.0025692071202563E-2</v>
      </c>
      <c r="T37" s="102">
        <f t="shared" si="9"/>
        <v>1.162585124158011E-2</v>
      </c>
      <c r="U37" s="102">
        <f t="shared" si="10"/>
        <v>2.7632768409082242E-2</v>
      </c>
      <c r="V37" s="102">
        <f t="shared" si="12"/>
        <v>4.4029229129371128E-2</v>
      </c>
      <c r="W37" s="140" t="s">
        <v>243</v>
      </c>
    </row>
    <row r="38" spans="1:24" s="46" customFormat="1" ht="15" customHeight="1" x14ac:dyDescent="0.2">
      <c r="A38" s="71">
        <v>31</v>
      </c>
      <c r="B38" s="72" t="s">
        <v>41</v>
      </c>
      <c r="C38" s="73" t="s">
        <v>213</v>
      </c>
      <c r="D38" s="74">
        <v>41273</v>
      </c>
      <c r="E38" s="75" t="s">
        <v>87</v>
      </c>
      <c r="F38" s="76" t="s">
        <v>214</v>
      </c>
      <c r="G38" s="74">
        <v>41273</v>
      </c>
      <c r="H38" s="66">
        <v>1069709.93</v>
      </c>
      <c r="I38" s="66">
        <v>1725077.03</v>
      </c>
      <c r="J38" s="66">
        <v>1874868.23</v>
      </c>
      <c r="K38" s="66">
        <v>1241659.67</v>
      </c>
      <c r="L38" s="66">
        <f t="shared" si="7"/>
        <v>5911314.8599999994</v>
      </c>
      <c r="M38" s="66">
        <v>1160178.33</v>
      </c>
      <c r="N38" s="66">
        <v>2242813.04</v>
      </c>
      <c r="O38" s="66">
        <v>2100623.15</v>
      </c>
      <c r="P38" s="66">
        <v>1594988.85</v>
      </c>
      <c r="Q38" s="130">
        <f t="shared" si="11"/>
        <v>7098603.3699999992</v>
      </c>
      <c r="R38" s="50">
        <f t="shared" si="1"/>
        <v>0.20085015569615594</v>
      </c>
      <c r="S38" s="50">
        <f t="shared" si="8"/>
        <v>8.4572833683987714E-2</v>
      </c>
      <c r="T38" s="50">
        <f t="shared" si="9"/>
        <v>0.30012341535844334</v>
      </c>
      <c r="U38" s="50">
        <f t="shared" si="10"/>
        <v>0.12041108617003982</v>
      </c>
      <c r="V38" s="50">
        <f t="shared" si="12"/>
        <v>0.28456201690113692</v>
      </c>
      <c r="W38" s="103" t="s">
        <v>243</v>
      </c>
    </row>
    <row r="39" spans="1:24" ht="15" customHeight="1" x14ac:dyDescent="0.2">
      <c r="A39" s="132">
        <v>32</v>
      </c>
      <c r="B39" s="97" t="s">
        <v>42</v>
      </c>
      <c r="C39" s="98" t="s">
        <v>215</v>
      </c>
      <c r="D39" s="116">
        <v>41271</v>
      </c>
      <c r="E39" s="99" t="s">
        <v>87</v>
      </c>
      <c r="F39" s="100" t="s">
        <v>216</v>
      </c>
      <c r="G39" s="116">
        <v>41271</v>
      </c>
      <c r="H39" s="101">
        <v>911887.03</v>
      </c>
      <c r="I39" s="101">
        <v>14125517.08</v>
      </c>
      <c r="J39" s="101">
        <v>5049488.79</v>
      </c>
      <c r="K39" s="101">
        <v>6439409.1799999997</v>
      </c>
      <c r="L39" s="101">
        <f t="shared" si="7"/>
        <v>26526302.079999998</v>
      </c>
      <c r="M39" s="101">
        <v>937055.11</v>
      </c>
      <c r="N39" s="101">
        <v>14515381.35</v>
      </c>
      <c r="O39" s="101">
        <v>5188854.68</v>
      </c>
      <c r="P39" s="101">
        <v>6617136.8700000001</v>
      </c>
      <c r="Q39" s="113">
        <f t="shared" si="11"/>
        <v>27258428.010000002</v>
      </c>
      <c r="R39" s="102">
        <f t="shared" si="1"/>
        <v>2.7599999720730128E-2</v>
      </c>
      <c r="S39" s="102">
        <f t="shared" si="8"/>
        <v>2.7599997776040164E-2</v>
      </c>
      <c r="T39" s="102">
        <f t="shared" si="9"/>
        <v>2.7599999900322247E-2</v>
      </c>
      <c r="U39" s="102">
        <f t="shared" si="10"/>
        <v>2.7599999880383974E-2</v>
      </c>
      <c r="V39" s="102">
        <f t="shared" si="12"/>
        <v>2.7599999476970671E-2</v>
      </c>
      <c r="W39" s="103" t="s">
        <v>244</v>
      </c>
    </row>
    <row r="40" spans="1:24" ht="15" customHeight="1" x14ac:dyDescent="0.2">
      <c r="A40" s="88">
        <v>33</v>
      </c>
      <c r="B40" s="89" t="s">
        <v>43</v>
      </c>
      <c r="C40" s="90" t="s">
        <v>217</v>
      </c>
      <c r="D40" s="91">
        <v>41261</v>
      </c>
      <c r="E40" s="92" t="s">
        <v>87</v>
      </c>
      <c r="F40" s="93" t="s">
        <v>218</v>
      </c>
      <c r="G40" s="91">
        <v>41261</v>
      </c>
      <c r="H40" s="24">
        <v>2649780.21</v>
      </c>
      <c r="I40" s="24">
        <v>9438529.6799999997</v>
      </c>
      <c r="J40" s="24">
        <v>8125989.6799999997</v>
      </c>
      <c r="K40" s="24">
        <v>9776224.5399999991</v>
      </c>
      <c r="L40" s="24">
        <f t="shared" si="7"/>
        <v>29990524.109999999</v>
      </c>
      <c r="M40" s="24">
        <v>2659344.96</v>
      </c>
      <c r="N40" s="24">
        <v>9589099.8800000008</v>
      </c>
      <c r="O40" s="24">
        <v>11047216.960000001</v>
      </c>
      <c r="P40" s="24">
        <v>12947577.630000001</v>
      </c>
      <c r="Q40" s="118">
        <f t="shared" si="11"/>
        <v>36243239.43</v>
      </c>
      <c r="R40" s="50">
        <f t="shared" si="1"/>
        <v>0.20848969818153673</v>
      </c>
      <c r="S40" s="50">
        <f t="shared" si="8"/>
        <v>3.6096390047384297E-3</v>
      </c>
      <c r="T40" s="50">
        <f t="shared" si="9"/>
        <v>1.5952717754234014E-2</v>
      </c>
      <c r="U40" s="50">
        <f t="shared" si="10"/>
        <v>0.35949187668670546</v>
      </c>
      <c r="V40" s="50">
        <f t="shared" si="12"/>
        <v>0.32439446097255886</v>
      </c>
      <c r="W40" s="103" t="s">
        <v>243</v>
      </c>
    </row>
    <row r="41" spans="1:24" ht="15" customHeight="1" x14ac:dyDescent="0.2">
      <c r="A41" s="96">
        <v>34</v>
      </c>
      <c r="B41" s="97" t="s">
        <v>44</v>
      </c>
      <c r="C41" s="98" t="s">
        <v>219</v>
      </c>
      <c r="D41" s="116">
        <v>41263</v>
      </c>
      <c r="E41" s="99" t="s">
        <v>87</v>
      </c>
      <c r="F41" s="100" t="s">
        <v>220</v>
      </c>
      <c r="G41" s="116">
        <v>41263</v>
      </c>
      <c r="H41" s="101">
        <v>1209833.27</v>
      </c>
      <c r="I41" s="101">
        <v>6028813.7300000004</v>
      </c>
      <c r="J41" s="101">
        <v>2263453.54</v>
      </c>
      <c r="K41" s="101">
        <v>3735282.85</v>
      </c>
      <c r="L41" s="101">
        <f t="shared" si="7"/>
        <v>13237383.389999999</v>
      </c>
      <c r="M41" s="101">
        <v>1209833.27</v>
      </c>
      <c r="N41" s="101">
        <v>6082148.6100000003</v>
      </c>
      <c r="O41" s="101">
        <v>2263453.54</v>
      </c>
      <c r="P41" s="101">
        <v>3735282.85</v>
      </c>
      <c r="Q41" s="113">
        <f t="shared" si="11"/>
        <v>13290718.270000001</v>
      </c>
      <c r="R41" s="102">
        <f t="shared" si="1"/>
        <v>4.0291104690897139E-3</v>
      </c>
      <c r="S41" s="102">
        <f t="shared" si="8"/>
        <v>0</v>
      </c>
      <c r="T41" s="102">
        <f t="shared" si="9"/>
        <v>8.8466624428285012E-3</v>
      </c>
      <c r="U41" s="102">
        <f t="shared" si="10"/>
        <v>0</v>
      </c>
      <c r="V41" s="102">
        <f t="shared" si="12"/>
        <v>0</v>
      </c>
      <c r="W41" s="103" t="s">
        <v>247</v>
      </c>
    </row>
    <row r="42" spans="1:24" ht="15" customHeight="1" x14ac:dyDescent="0.2">
      <c r="A42" s="133">
        <v>35</v>
      </c>
      <c r="B42" s="134" t="s">
        <v>147</v>
      </c>
      <c r="C42" s="135" t="s">
        <v>221</v>
      </c>
      <c r="D42" s="136">
        <v>41265</v>
      </c>
      <c r="E42" s="137" t="s">
        <v>87</v>
      </c>
      <c r="F42" s="138" t="s">
        <v>222</v>
      </c>
      <c r="G42" s="47">
        <v>41265</v>
      </c>
      <c r="H42" s="45">
        <v>204524.69</v>
      </c>
      <c r="I42" s="45">
        <v>211334.67</v>
      </c>
      <c r="J42" s="45">
        <v>362363.88</v>
      </c>
      <c r="K42" s="45">
        <v>522300.25</v>
      </c>
      <c r="L42" s="45">
        <f t="shared" si="7"/>
        <v>1300523.49</v>
      </c>
      <c r="M42" s="24">
        <v>215053.14</v>
      </c>
      <c r="N42" s="24">
        <v>236674.35</v>
      </c>
      <c r="O42" s="24">
        <v>432919.37</v>
      </c>
      <c r="P42" s="24">
        <v>653947</v>
      </c>
      <c r="Q42" s="118">
        <f t="shared" si="11"/>
        <v>1538593.8599999999</v>
      </c>
      <c r="R42" s="50">
        <f t="shared" si="1"/>
        <v>0.18305733947181513</v>
      </c>
      <c r="S42" s="50">
        <f t="shared" si="8"/>
        <v>5.1477648004258025E-2</v>
      </c>
      <c r="T42" s="50">
        <f t="shared" si="9"/>
        <v>0.11990309020285217</v>
      </c>
      <c r="U42" s="50">
        <f t="shared" si="10"/>
        <v>0.19470894836427965</v>
      </c>
      <c r="V42" s="50">
        <f t="shared" si="12"/>
        <v>0.2520518609746023</v>
      </c>
      <c r="W42" s="103" t="s">
        <v>243</v>
      </c>
    </row>
    <row r="43" spans="1:24" ht="15" customHeight="1" x14ac:dyDescent="0.2">
      <c r="A43" s="96">
        <v>36</v>
      </c>
      <c r="B43" s="97" t="s">
        <v>45</v>
      </c>
      <c r="C43" s="98" t="s">
        <v>223</v>
      </c>
      <c r="D43" s="116">
        <v>41271</v>
      </c>
      <c r="E43" s="99" t="s">
        <v>87</v>
      </c>
      <c r="F43" s="100" t="s">
        <v>224</v>
      </c>
      <c r="G43" s="116">
        <v>41271</v>
      </c>
      <c r="H43" s="101">
        <v>147111.9</v>
      </c>
      <c r="I43" s="101">
        <v>213138.3</v>
      </c>
      <c r="J43" s="101">
        <v>188660.75</v>
      </c>
      <c r="K43" s="101">
        <v>307607.33</v>
      </c>
      <c r="L43" s="139">
        <f>SUM(G43:K43)</f>
        <v>897789.28</v>
      </c>
      <c r="M43" s="101">
        <v>147111.4</v>
      </c>
      <c r="N43" s="101">
        <v>213138.3</v>
      </c>
      <c r="O43" s="101">
        <v>188660.75</v>
      </c>
      <c r="P43" s="101">
        <v>307607.33</v>
      </c>
      <c r="Q43" s="113">
        <f t="shared" si="11"/>
        <v>856517.78</v>
      </c>
      <c r="R43" s="102">
        <f t="shared" si="1"/>
        <v>-4.5970141234032091E-2</v>
      </c>
      <c r="S43" s="102">
        <f t="shared" si="8"/>
        <v>-3.3987733147888832E-6</v>
      </c>
      <c r="T43" s="102">
        <f t="shared" si="9"/>
        <v>0</v>
      </c>
      <c r="U43" s="102">
        <f t="shared" si="10"/>
        <v>0</v>
      </c>
      <c r="V43" s="102">
        <f t="shared" si="12"/>
        <v>0</v>
      </c>
      <c r="W43" s="103" t="s">
        <v>242</v>
      </c>
    </row>
    <row r="44" spans="1:24" ht="15" customHeight="1" x14ac:dyDescent="0.2">
      <c r="A44" s="71">
        <v>37</v>
      </c>
      <c r="B44" s="2" t="s">
        <v>46</v>
      </c>
      <c r="C44" s="28" t="s">
        <v>225</v>
      </c>
      <c r="D44" s="29">
        <v>41272</v>
      </c>
      <c r="E44" s="30" t="s">
        <v>87</v>
      </c>
      <c r="F44" s="31" t="s">
        <v>226</v>
      </c>
      <c r="G44" s="29">
        <v>41272</v>
      </c>
      <c r="H44" s="24">
        <v>6048158.8700000001</v>
      </c>
      <c r="I44" s="24">
        <v>14132540.82</v>
      </c>
      <c r="J44" s="24">
        <v>21832306.73</v>
      </c>
      <c r="K44" s="24">
        <v>22437508.899999999</v>
      </c>
      <c r="L44" s="24">
        <f>SUM(H44:K44)</f>
        <v>64450515.32</v>
      </c>
      <c r="M44" s="24">
        <v>6343862.3200000003</v>
      </c>
      <c r="N44" s="24">
        <v>15678574.289999999</v>
      </c>
      <c r="O44" s="24">
        <v>25839211.629999999</v>
      </c>
      <c r="P44" s="24">
        <v>26823287.07</v>
      </c>
      <c r="Q44" s="118">
        <f t="shared" si="11"/>
        <v>74684935.310000002</v>
      </c>
      <c r="R44" s="50">
        <f t="shared" si="1"/>
        <v>0.15879500635775523</v>
      </c>
      <c r="S44" s="50">
        <f t="shared" si="8"/>
        <v>4.8891481913073465E-2</v>
      </c>
      <c r="T44" s="50">
        <f t="shared" si="9"/>
        <v>0.10939529485116317</v>
      </c>
      <c r="U44" s="50">
        <f t="shared" si="10"/>
        <v>0.18353099145927931</v>
      </c>
      <c r="V44" s="50">
        <f t="shared" si="12"/>
        <v>0.19546635901278697</v>
      </c>
      <c r="W44" s="103" t="s">
        <v>243</v>
      </c>
    </row>
    <row r="45" spans="1:24" ht="15" customHeight="1" x14ac:dyDescent="0.2">
      <c r="A45" s="152">
        <v>38</v>
      </c>
      <c r="B45" s="150" t="s">
        <v>47</v>
      </c>
      <c r="C45" s="98" t="s">
        <v>256</v>
      </c>
      <c r="D45" s="153">
        <v>41272</v>
      </c>
      <c r="E45" s="154" t="s">
        <v>87</v>
      </c>
      <c r="F45" s="155" t="s">
        <v>227</v>
      </c>
      <c r="G45" s="153">
        <v>41272</v>
      </c>
      <c r="H45" s="145">
        <v>2928191.51</v>
      </c>
      <c r="I45" s="145">
        <v>16469041.51</v>
      </c>
      <c r="J45" s="145">
        <v>5699911.0599999996</v>
      </c>
      <c r="K45" s="145">
        <v>5871948.4000000004</v>
      </c>
      <c r="L45" s="145">
        <f>+H45+I45+J45+K45</f>
        <v>30969092.479999997</v>
      </c>
      <c r="M45" s="114">
        <v>3105072.17</v>
      </c>
      <c r="N45" s="114">
        <v>17241781.84</v>
      </c>
      <c r="O45" s="114">
        <v>5951052.8700000001</v>
      </c>
      <c r="P45" s="114">
        <v>6133552.0899999999</v>
      </c>
      <c r="Q45" s="145">
        <f t="shared" si="11"/>
        <v>32431458.969999999</v>
      </c>
      <c r="R45" s="102">
        <f t="shared" si="1"/>
        <v>4.7220191904054243E-2</v>
      </c>
      <c r="S45" s="102">
        <f t="shared" si="8"/>
        <v>6.0406110527927881E-2</v>
      </c>
      <c r="T45" s="102">
        <f t="shared" si="9"/>
        <v>4.692078343058359E-2</v>
      </c>
      <c r="U45" s="102">
        <f t="shared" si="10"/>
        <v>4.4060654167470625E-2</v>
      </c>
      <c r="V45" s="102">
        <f t="shared" si="12"/>
        <v>4.455142861950212E-2</v>
      </c>
      <c r="W45" s="140" t="s">
        <v>243</v>
      </c>
    </row>
    <row r="46" spans="1:24" ht="15" customHeight="1" x14ac:dyDescent="0.2">
      <c r="A46" s="71">
        <v>39</v>
      </c>
      <c r="B46" s="2" t="s">
        <v>48</v>
      </c>
      <c r="C46" s="28" t="s">
        <v>228</v>
      </c>
      <c r="D46" s="42">
        <v>41273</v>
      </c>
      <c r="E46" s="43" t="s">
        <v>87</v>
      </c>
      <c r="F46" s="31" t="s">
        <v>229</v>
      </c>
      <c r="G46" s="42">
        <v>41273</v>
      </c>
      <c r="H46" s="80" t="s">
        <v>208</v>
      </c>
      <c r="I46" s="24">
        <v>8210523.1900000004</v>
      </c>
      <c r="J46" s="24">
        <v>3029913.58</v>
      </c>
      <c r="K46" s="24">
        <v>2220345.67</v>
      </c>
      <c r="L46" s="24">
        <f>SUM(I46:K46)</f>
        <v>13460782.439999999</v>
      </c>
      <c r="N46" s="24">
        <v>9333679.9399999995</v>
      </c>
      <c r="O46" s="24">
        <v>3177409.22</v>
      </c>
      <c r="P46" s="24">
        <v>2924116.98</v>
      </c>
      <c r="Q46" s="104">
        <f t="shared" si="11"/>
        <v>15435206.140000001</v>
      </c>
      <c r="R46" s="50">
        <f t="shared" si="1"/>
        <v>0.14667971262449142</v>
      </c>
      <c r="S46" s="50"/>
      <c r="T46" s="50">
        <f t="shared" ref="T46:U50" si="13">+N46/I46-1</f>
        <v>0.1367947844502706</v>
      </c>
      <c r="U46" s="50">
        <f t="shared" si="13"/>
        <v>4.8679817461988462E-2</v>
      </c>
      <c r="V46" s="50">
        <f t="shared" si="12"/>
        <v>0.31696474990761248</v>
      </c>
      <c r="W46" s="103" t="s">
        <v>243</v>
      </c>
      <c r="X46" t="s">
        <v>258</v>
      </c>
    </row>
    <row r="47" spans="1:24" ht="15" customHeight="1" x14ac:dyDescent="0.2">
      <c r="A47" s="96">
        <v>40</v>
      </c>
      <c r="B47" s="97" t="s">
        <v>49</v>
      </c>
      <c r="C47" s="98" t="s">
        <v>230</v>
      </c>
      <c r="D47" s="116">
        <v>41272</v>
      </c>
      <c r="E47" s="99" t="s">
        <v>87</v>
      </c>
      <c r="F47" s="100" t="s">
        <v>231</v>
      </c>
      <c r="G47" s="116">
        <v>41272</v>
      </c>
      <c r="H47" s="101">
        <v>1880830.2</v>
      </c>
      <c r="I47" s="101">
        <v>4620125.79</v>
      </c>
      <c r="J47" s="101">
        <v>2596986.4700000002</v>
      </c>
      <c r="K47" s="101">
        <v>2244537.5</v>
      </c>
      <c r="L47" s="101">
        <f>SUM(H47:K47)</f>
        <v>11342479.960000001</v>
      </c>
      <c r="M47" s="101">
        <v>3329203.1</v>
      </c>
      <c r="N47" s="101">
        <v>3864046.4</v>
      </c>
      <c r="O47" s="101">
        <v>4079274.3</v>
      </c>
      <c r="P47" s="101">
        <v>5180940.5999999996</v>
      </c>
      <c r="Q47" s="113">
        <f t="shared" si="11"/>
        <v>16453464.4</v>
      </c>
      <c r="R47" s="102">
        <f t="shared" si="1"/>
        <v>0.45060555169806094</v>
      </c>
      <c r="S47" s="102">
        <f>+M47/H47-1</f>
        <v>0.77007105691943911</v>
      </c>
      <c r="T47" s="102">
        <f t="shared" si="13"/>
        <v>-0.16364909190059085</v>
      </c>
      <c r="U47" s="102">
        <f t="shared" si="13"/>
        <v>0.57077225743112914</v>
      </c>
      <c r="V47" s="102">
        <f t="shared" si="12"/>
        <v>1.3082441705696608</v>
      </c>
      <c r="W47" s="103" t="s">
        <v>243</v>
      </c>
    </row>
    <row r="48" spans="1:24" ht="15" customHeight="1" x14ac:dyDescent="0.2">
      <c r="A48" s="67">
        <v>41</v>
      </c>
      <c r="B48" s="105" t="s">
        <v>232</v>
      </c>
      <c r="C48" s="63" t="s">
        <v>257</v>
      </c>
      <c r="D48" s="142">
        <v>41274</v>
      </c>
      <c r="E48" s="141" t="s">
        <v>87</v>
      </c>
      <c r="F48" s="65" t="s">
        <v>233</v>
      </c>
      <c r="G48" s="70">
        <v>41274</v>
      </c>
      <c r="H48" s="156" t="s">
        <v>208</v>
      </c>
      <c r="I48" s="143">
        <v>10468877.199999999</v>
      </c>
      <c r="J48" s="143">
        <v>2013829.06</v>
      </c>
      <c r="K48" s="143">
        <v>2771402.66</v>
      </c>
      <c r="L48" s="143">
        <f>+I48+J48+K48</f>
        <v>15254108.92</v>
      </c>
      <c r="M48" s="143"/>
      <c r="N48" s="143">
        <v>10803882.27</v>
      </c>
      <c r="O48" s="143">
        <v>2078271.59</v>
      </c>
      <c r="P48" s="143">
        <v>2860087.54</v>
      </c>
      <c r="Q48" s="143">
        <f>+N48+O48+P48</f>
        <v>15742241.399999999</v>
      </c>
      <c r="R48" s="131">
        <f t="shared" si="1"/>
        <v>3.2000065199481842E-2</v>
      </c>
      <c r="S48" s="50"/>
      <c r="T48" s="50">
        <f t="shared" si="13"/>
        <v>3.2000095483019075E-2</v>
      </c>
      <c r="U48" s="50">
        <f t="shared" si="13"/>
        <v>3.2000000039725363E-2</v>
      </c>
      <c r="V48" s="50">
        <f t="shared" si="12"/>
        <v>3.199999815256005E-2</v>
      </c>
      <c r="W48" s="103" t="s">
        <v>244</v>
      </c>
    </row>
    <row r="49" spans="1:23" ht="15" customHeight="1" x14ac:dyDescent="0.2">
      <c r="A49" s="106">
        <v>42</v>
      </c>
      <c r="B49" s="107" t="s">
        <v>51</v>
      </c>
      <c r="C49" s="108" t="s">
        <v>234</v>
      </c>
      <c r="D49" s="112">
        <v>41272</v>
      </c>
      <c r="E49" s="110" t="s">
        <v>87</v>
      </c>
      <c r="F49" s="111" t="s">
        <v>235</v>
      </c>
      <c r="G49" s="112">
        <v>41272</v>
      </c>
      <c r="H49" s="101">
        <v>545697.68999999994</v>
      </c>
      <c r="I49" s="101">
        <v>4848943.8899999997</v>
      </c>
      <c r="J49" s="101">
        <v>1137120.8600000001</v>
      </c>
      <c r="K49" s="101">
        <v>1183330.67</v>
      </c>
      <c r="L49" s="101">
        <f>SUM(H49:K49)</f>
        <v>7715093.1100000003</v>
      </c>
      <c r="M49" s="101">
        <v>684134.68</v>
      </c>
      <c r="N49" s="101">
        <v>6521393.1200000001</v>
      </c>
      <c r="O49" s="101">
        <v>1305307</v>
      </c>
      <c r="P49" s="101">
        <v>1464936.49</v>
      </c>
      <c r="Q49" s="115">
        <f>+M49+N49+O49+P49</f>
        <v>9975771.290000001</v>
      </c>
      <c r="R49" s="102">
        <f t="shared" si="1"/>
        <v>0.29302020698490328</v>
      </c>
      <c r="S49" s="102">
        <f>+M49/H49-1</f>
        <v>0.25368806307389735</v>
      </c>
      <c r="T49" s="102">
        <f t="shared" si="13"/>
        <v>0.34490999853578441</v>
      </c>
      <c r="U49" s="102">
        <f t="shared" si="13"/>
        <v>0.14790524553388273</v>
      </c>
      <c r="V49" s="102">
        <f t="shared" si="12"/>
        <v>0.23797728491225545</v>
      </c>
      <c r="W49" s="103" t="s">
        <v>243</v>
      </c>
    </row>
    <row r="50" spans="1:23" ht="15" customHeight="1" x14ac:dyDescent="0.2">
      <c r="A50" s="67">
        <v>43</v>
      </c>
      <c r="B50" s="105" t="s">
        <v>236</v>
      </c>
      <c r="C50" s="63" t="s">
        <v>237</v>
      </c>
      <c r="D50" s="68">
        <v>41273</v>
      </c>
      <c r="E50" s="69" t="s">
        <v>146</v>
      </c>
      <c r="F50" s="81" t="s">
        <v>134</v>
      </c>
      <c r="G50" s="69" t="s">
        <v>134</v>
      </c>
      <c r="H50" s="24">
        <v>197643.94</v>
      </c>
      <c r="I50" s="66">
        <v>474049.77</v>
      </c>
      <c r="J50" s="66">
        <v>112791.95</v>
      </c>
      <c r="K50" s="66">
        <v>427050.52</v>
      </c>
      <c r="L50" s="66">
        <f>I50+J50+K50+H50</f>
        <v>1211536.18</v>
      </c>
      <c r="M50" s="66">
        <v>218453.73</v>
      </c>
      <c r="N50" s="66">
        <v>1096538.95</v>
      </c>
      <c r="O50" s="66">
        <v>200280.57</v>
      </c>
      <c r="P50" s="66">
        <v>426636.48</v>
      </c>
      <c r="Q50" s="104">
        <f>+M50+N50+O50+P50</f>
        <v>1941909.73</v>
      </c>
      <c r="R50" s="50">
        <f t="shared" si="1"/>
        <v>0.60284914479400853</v>
      </c>
      <c r="S50" s="50">
        <f>+M50/H50-1</f>
        <v>0.1052892894161086</v>
      </c>
      <c r="T50" s="50">
        <f t="shared" si="13"/>
        <v>1.3131304335407648</v>
      </c>
      <c r="U50" s="50">
        <f t="shared" si="13"/>
        <v>0.77566368876502279</v>
      </c>
      <c r="V50" s="50">
        <f t="shared" si="12"/>
        <v>-9.6953400267496548E-4</v>
      </c>
      <c r="W50" s="103" t="s">
        <v>243</v>
      </c>
    </row>
    <row r="51" spans="1:23" x14ac:dyDescent="0.2">
      <c r="A51" s="16"/>
      <c r="B51" s="19"/>
      <c r="C51" s="19"/>
      <c r="D51" s="19"/>
      <c r="E51" s="19"/>
      <c r="F51" s="1"/>
      <c r="G51" s="20"/>
      <c r="H51" s="20"/>
      <c r="I51" s="20"/>
      <c r="J51" s="20"/>
      <c r="K51" s="20"/>
      <c r="L51" s="20"/>
    </row>
    <row r="52" spans="1:23" x14ac:dyDescent="0.2">
      <c r="A52" s="16" t="s">
        <v>55</v>
      </c>
      <c r="B52" s="17"/>
      <c r="C52" s="17"/>
      <c r="D52" s="17"/>
      <c r="E52" s="17"/>
      <c r="F52" s="18"/>
      <c r="G52" s="17"/>
      <c r="H52" s="18"/>
      <c r="I52" s="17"/>
      <c r="J52" s="17"/>
      <c r="K52" s="17"/>
      <c r="L52" s="17"/>
    </row>
    <row r="53" spans="1:23" x14ac:dyDescent="0.2">
      <c r="A53" s="16" t="s">
        <v>53</v>
      </c>
      <c r="B53" s="19"/>
      <c r="C53" s="19"/>
      <c r="D53" s="19"/>
      <c r="E53" s="19"/>
      <c r="F53" s="1"/>
      <c r="G53" s="19"/>
      <c r="H53" s="1"/>
      <c r="I53" s="19"/>
      <c r="J53" s="19"/>
      <c r="K53" s="19"/>
      <c r="L53" s="19"/>
    </row>
    <row r="54" spans="1:23" x14ac:dyDescent="0.2">
      <c r="A54" s="16" t="s">
        <v>259</v>
      </c>
      <c r="B54" s="19"/>
      <c r="C54" s="19"/>
      <c r="D54" s="19"/>
      <c r="E54" s="19"/>
      <c r="F54" s="1"/>
      <c r="G54" s="19"/>
      <c r="H54" s="1"/>
      <c r="I54" s="19"/>
      <c r="J54" s="19"/>
      <c r="K54" s="19"/>
      <c r="L54" s="19"/>
    </row>
    <row r="55" spans="1:23" x14ac:dyDescent="0.2">
      <c r="A55" s="16"/>
      <c r="B55" s="19"/>
      <c r="C55" s="19"/>
      <c r="D55" s="19"/>
      <c r="E55" s="19"/>
      <c r="F55" s="1"/>
      <c r="G55" s="19"/>
      <c r="H55" s="1"/>
      <c r="I55" s="19"/>
      <c r="J55" s="19"/>
      <c r="K55" s="19"/>
      <c r="L55" s="19"/>
    </row>
    <row r="56" spans="1:23" x14ac:dyDescent="0.2">
      <c r="A56" s="16" t="s">
        <v>238</v>
      </c>
      <c r="B56" s="83"/>
      <c r="C56" s="83"/>
      <c r="D56" s="83"/>
      <c r="E56" s="83"/>
      <c r="F56" s="84"/>
      <c r="G56" s="85"/>
      <c r="H56" s="85"/>
      <c r="I56" s="85"/>
      <c r="J56" s="85"/>
      <c r="K56" s="85"/>
      <c r="L56" s="85"/>
    </row>
    <row r="57" spans="1:23" x14ac:dyDescent="0.2">
      <c r="A57" s="16" t="s">
        <v>239</v>
      </c>
      <c r="B57" s="83"/>
      <c r="C57" s="83"/>
      <c r="D57" s="83"/>
      <c r="E57" s="83"/>
      <c r="F57" s="84"/>
      <c r="G57" s="85"/>
      <c r="H57" s="85"/>
      <c r="I57" s="85"/>
      <c r="J57" s="85"/>
      <c r="K57" s="85"/>
      <c r="L57" s="85"/>
    </row>
    <row r="58" spans="1:23" x14ac:dyDescent="0.2">
      <c r="A58" s="16" t="s">
        <v>240</v>
      </c>
      <c r="B58" s="86"/>
      <c r="C58" s="86"/>
      <c r="D58" s="86"/>
      <c r="E58" s="86"/>
      <c r="F58" s="87"/>
      <c r="G58" s="86"/>
      <c r="H58" s="86"/>
      <c r="I58" s="86"/>
      <c r="J58" s="86"/>
      <c r="K58" s="86"/>
      <c r="L58" s="86"/>
    </row>
    <row r="59" spans="1:23" x14ac:dyDescent="0.2">
      <c r="A59" s="16" t="s">
        <v>241</v>
      </c>
      <c r="B59" s="86"/>
      <c r="C59" s="86"/>
      <c r="D59" s="86"/>
      <c r="E59" s="86"/>
      <c r="F59" s="87"/>
      <c r="G59" s="86"/>
      <c r="H59" s="86"/>
      <c r="I59" s="86"/>
      <c r="J59" s="86"/>
      <c r="K59" s="86"/>
      <c r="L59" s="86"/>
    </row>
  </sheetData>
  <mergeCells count="12">
    <mergeCell ref="M5:Q5"/>
    <mergeCell ref="R5:V5"/>
    <mergeCell ref="A1:L1"/>
    <mergeCell ref="A2:L2"/>
    <mergeCell ref="A5:A6"/>
    <mergeCell ref="B5:B6"/>
    <mergeCell ref="C5:C6"/>
    <mergeCell ref="D5:D6"/>
    <mergeCell ref="E5:E6"/>
    <mergeCell ref="F5:F6"/>
    <mergeCell ref="G5:G6"/>
    <mergeCell ref="H5:L5"/>
  </mergeCells>
  <pageMargins left="0.19" right="0.18" top="0.12" bottom="0.09" header="0" footer="0"/>
  <pageSetup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opLeftCell="B1" zoomScaleNormal="85" workbookViewId="0">
      <selection activeCell="C44" sqref="C44"/>
    </sheetView>
  </sheetViews>
  <sheetFormatPr baseColWidth="10" defaultRowHeight="12.75" x14ac:dyDescent="0.2"/>
  <cols>
    <col min="1" max="1" width="5.85546875" customWidth="1"/>
    <col min="2" max="2" width="24.42578125" customWidth="1"/>
    <col min="3" max="3" width="21.85546875" customWidth="1"/>
    <col min="4" max="4" width="14" customWidth="1"/>
    <col min="6" max="6" width="13.5703125" customWidth="1"/>
    <col min="7" max="7" width="14.5703125" customWidth="1"/>
    <col min="8" max="8" width="16.28515625" customWidth="1"/>
    <col min="9" max="9" width="18.5703125" customWidth="1"/>
    <col min="10" max="10" width="17.85546875" customWidth="1"/>
    <col min="11" max="11" width="17.42578125" customWidth="1"/>
    <col min="12" max="12" width="18.7109375" customWidth="1"/>
    <col min="13" max="16" width="17.85546875" customWidth="1"/>
    <col min="17" max="17" width="18.140625" customWidth="1"/>
    <col min="18" max="22" width="10.7109375" customWidth="1"/>
    <col min="24" max="24" width="12.28515625" bestFit="1" customWidth="1"/>
  </cols>
  <sheetData>
    <row r="1" spans="1:22" ht="18" x14ac:dyDescent="0.25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1:22" ht="15.75" x14ac:dyDescent="0.25">
      <c r="A2" s="227" t="s">
        <v>54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</row>
    <row r="3" spans="1:22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2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2" ht="25.5" customHeight="1" x14ac:dyDescent="0.2">
      <c r="A5" s="223" t="s">
        <v>1</v>
      </c>
      <c r="B5" s="223" t="s">
        <v>2</v>
      </c>
      <c r="C5" s="223" t="s">
        <v>3</v>
      </c>
      <c r="D5" s="223" t="s">
        <v>4</v>
      </c>
      <c r="E5" s="223" t="s">
        <v>5</v>
      </c>
      <c r="F5" s="223" t="s">
        <v>6</v>
      </c>
      <c r="G5" s="223" t="s">
        <v>7</v>
      </c>
      <c r="H5" s="225" t="s">
        <v>150</v>
      </c>
      <c r="I5" s="225"/>
      <c r="J5" s="225"/>
      <c r="K5" s="225"/>
      <c r="L5" s="225"/>
      <c r="M5" s="225" t="s">
        <v>151</v>
      </c>
      <c r="N5" s="225"/>
      <c r="O5" s="225"/>
      <c r="P5" s="225"/>
      <c r="Q5" s="225"/>
      <c r="R5" s="225" t="s">
        <v>152</v>
      </c>
      <c r="S5" s="225"/>
      <c r="T5" s="225"/>
      <c r="U5" s="225"/>
      <c r="V5" s="225"/>
    </row>
    <row r="6" spans="1:22" ht="39" customHeight="1" thickBot="1" x14ac:dyDescent="0.25">
      <c r="A6" s="224"/>
      <c r="B6" s="224"/>
      <c r="C6" s="224"/>
      <c r="D6" s="224"/>
      <c r="E6" s="224"/>
      <c r="F6" s="224"/>
      <c r="G6" s="224"/>
      <c r="H6" s="4" t="s">
        <v>8</v>
      </c>
      <c r="I6" s="4" t="s">
        <v>9</v>
      </c>
      <c r="J6" s="4" t="s">
        <v>10</v>
      </c>
      <c r="K6" s="4" t="s">
        <v>11</v>
      </c>
      <c r="L6" s="3" t="s">
        <v>12</v>
      </c>
      <c r="M6" s="4" t="s">
        <v>8</v>
      </c>
      <c r="N6" s="4" t="s">
        <v>9</v>
      </c>
      <c r="O6" s="4" t="s">
        <v>10</v>
      </c>
      <c r="P6" s="4" t="s">
        <v>11</v>
      </c>
      <c r="Q6" s="3" t="s">
        <v>12</v>
      </c>
      <c r="R6" s="3" t="s">
        <v>12</v>
      </c>
      <c r="S6" s="4" t="s">
        <v>8</v>
      </c>
      <c r="T6" s="4" t="s">
        <v>9</v>
      </c>
      <c r="U6" s="4" t="s">
        <v>10</v>
      </c>
      <c r="V6" s="4" t="s">
        <v>11</v>
      </c>
    </row>
    <row r="7" spans="1:22" x14ac:dyDescent="0.2">
      <c r="A7" s="5"/>
      <c r="B7" s="6"/>
      <c r="C7" s="5"/>
      <c r="D7" s="5"/>
      <c r="E7" s="5"/>
      <c r="F7" s="5"/>
      <c r="G7" s="5"/>
      <c r="H7" s="5"/>
      <c r="I7" s="6"/>
      <c r="J7" s="6"/>
      <c r="K7" s="6"/>
      <c r="L7" s="5"/>
    </row>
    <row r="8" spans="1:22" x14ac:dyDescent="0.2">
      <c r="A8" s="1">
        <v>1</v>
      </c>
      <c r="B8" s="2" t="s">
        <v>13</v>
      </c>
      <c r="C8" s="28" t="s">
        <v>88</v>
      </c>
      <c r="D8" s="29">
        <v>40908</v>
      </c>
      <c r="E8" s="30" t="s">
        <v>87</v>
      </c>
      <c r="F8" s="31" t="s">
        <v>89</v>
      </c>
      <c r="G8" s="29">
        <v>40908</v>
      </c>
      <c r="H8" s="24">
        <v>252064.36</v>
      </c>
      <c r="I8" s="24">
        <v>623686.04</v>
      </c>
      <c r="J8" s="24">
        <v>445350.06</v>
      </c>
      <c r="K8" s="24">
        <v>504856.03</v>
      </c>
      <c r="L8" s="24">
        <f t="shared" ref="L8:L13" si="0">SUM(H8:K8)</f>
        <v>1825956.49</v>
      </c>
      <c r="M8" s="24">
        <v>460478.55</v>
      </c>
      <c r="N8" s="24">
        <v>713776.15</v>
      </c>
      <c r="O8" s="24">
        <v>837255.34</v>
      </c>
      <c r="P8" s="24">
        <v>799300.16</v>
      </c>
      <c r="Q8" s="24">
        <f t="shared" ref="Q8:Q13" si="1">SUM(M8:P8)</f>
        <v>2810810.2</v>
      </c>
      <c r="R8" s="50">
        <f>+(Q8/L8)-1</f>
        <v>0.53936318603079103</v>
      </c>
      <c r="S8" s="50">
        <f t="shared" ref="S8:V9" si="2">+(M8/H8)-1</f>
        <v>0.82682926693801551</v>
      </c>
      <c r="T8" s="50">
        <f t="shared" si="2"/>
        <v>0.14444785392342596</v>
      </c>
      <c r="U8" s="50">
        <f t="shared" si="2"/>
        <v>0.87999377388654665</v>
      </c>
      <c r="V8" s="50">
        <f t="shared" si="2"/>
        <v>0.5832239539656483</v>
      </c>
    </row>
    <row r="9" spans="1:22" x14ac:dyDescent="0.2">
      <c r="A9" s="32">
        <v>2</v>
      </c>
      <c r="B9" s="33" t="s">
        <v>14</v>
      </c>
      <c r="C9" s="34" t="s">
        <v>67</v>
      </c>
      <c r="D9" s="7">
        <v>40908</v>
      </c>
      <c r="E9" s="35" t="s">
        <v>87</v>
      </c>
      <c r="F9" s="36" t="s">
        <v>90</v>
      </c>
      <c r="G9" s="7">
        <v>40908</v>
      </c>
      <c r="H9" s="8">
        <v>3313132.06</v>
      </c>
      <c r="I9" s="8">
        <v>11782376.279999999</v>
      </c>
      <c r="J9" s="8">
        <v>9292959.8399999999</v>
      </c>
      <c r="K9" s="8">
        <v>8469094.1999999993</v>
      </c>
      <c r="L9" s="8">
        <f>SUM(H9:K9)</f>
        <v>32857562.379999999</v>
      </c>
      <c r="M9" s="8">
        <v>3384033.09</v>
      </c>
      <c r="N9" s="8">
        <v>12034519.130000001</v>
      </c>
      <c r="O9" s="8">
        <v>9491829.1799999997</v>
      </c>
      <c r="P9" s="8">
        <v>8650332.8200000003</v>
      </c>
      <c r="Q9" s="8">
        <f t="shared" si="1"/>
        <v>33560714.219999999</v>
      </c>
      <c r="R9" s="49">
        <f>+(Q9/L9)-1</f>
        <v>2.1400000154241594E-2</v>
      </c>
      <c r="S9" s="49">
        <f t="shared" si="2"/>
        <v>2.1400001181963058E-2</v>
      </c>
      <c r="T9" s="49">
        <f t="shared" si="2"/>
        <v>2.1399999796985147E-2</v>
      </c>
      <c r="U9" s="49">
        <f t="shared" si="2"/>
        <v>2.1399999938017666E-2</v>
      </c>
      <c r="V9" s="49">
        <f t="shared" si="2"/>
        <v>2.1400000486474724E-2</v>
      </c>
    </row>
    <row r="10" spans="1:22" x14ac:dyDescent="0.2">
      <c r="A10" s="1">
        <v>3</v>
      </c>
      <c r="B10" s="2" t="s">
        <v>15</v>
      </c>
      <c r="C10" s="28" t="s">
        <v>92</v>
      </c>
      <c r="D10" s="29">
        <v>40908</v>
      </c>
      <c r="E10" s="30" t="s">
        <v>87</v>
      </c>
      <c r="F10" s="31" t="s">
        <v>91</v>
      </c>
      <c r="G10" s="29">
        <v>40908</v>
      </c>
      <c r="H10" s="24">
        <v>834228.42</v>
      </c>
      <c r="I10" s="24">
        <v>1137053.68</v>
      </c>
      <c r="J10" s="24">
        <v>1599805.15</v>
      </c>
      <c r="K10" s="24">
        <v>1557617.71</v>
      </c>
      <c r="L10" s="24">
        <f>SUM(H10:K10)</f>
        <v>5128704.96</v>
      </c>
      <c r="M10" s="24">
        <v>1651146.61</v>
      </c>
      <c r="N10" s="24">
        <v>1727287.94</v>
      </c>
      <c r="O10" s="24">
        <v>2019182.96</v>
      </c>
      <c r="P10" s="24">
        <v>3922828.91</v>
      </c>
      <c r="Q10" s="24">
        <f t="shared" si="1"/>
        <v>9320446.4199999999</v>
      </c>
      <c r="R10" s="50">
        <f t="shared" ref="R10:R50" si="3">+(Q10/L10)-1</f>
        <v>0.81730992379019596</v>
      </c>
      <c r="S10" s="50">
        <f t="shared" ref="S10:S50" si="4">+(M10/H10)-1</f>
        <v>0.97925001164549164</v>
      </c>
      <c r="T10" s="50">
        <f t="shared" ref="T10:T50" si="5">+(N10/I10)-1</f>
        <v>0.5190909368500527</v>
      </c>
      <c r="U10" s="50">
        <f t="shared" ref="U10:U50" si="6">+(O10/J10)-1</f>
        <v>0.26214305535896054</v>
      </c>
      <c r="V10" s="50">
        <f t="shared" ref="V10:V50" si="7">+(P10/K10)-1</f>
        <v>1.5184799099388773</v>
      </c>
    </row>
    <row r="11" spans="1:22" x14ac:dyDescent="0.2">
      <c r="A11" s="32">
        <v>4</v>
      </c>
      <c r="B11" s="33" t="s">
        <v>16</v>
      </c>
      <c r="C11" s="34" t="s">
        <v>93</v>
      </c>
      <c r="D11" s="7">
        <v>40908</v>
      </c>
      <c r="E11" s="35" t="s">
        <v>87</v>
      </c>
      <c r="F11" s="36" t="s">
        <v>94</v>
      </c>
      <c r="G11" s="7">
        <v>40908</v>
      </c>
      <c r="H11" s="8">
        <v>1274342.46</v>
      </c>
      <c r="I11" s="8">
        <v>2955482.6</v>
      </c>
      <c r="J11" s="8">
        <v>1261035.28</v>
      </c>
      <c r="K11" s="8">
        <v>2055064.84</v>
      </c>
      <c r="L11" s="8">
        <f t="shared" si="0"/>
        <v>7545925.1800000006</v>
      </c>
      <c r="M11" s="8">
        <v>1301613.3899999999</v>
      </c>
      <c r="N11" s="8">
        <v>3018729.93</v>
      </c>
      <c r="O11" s="8">
        <v>1288021.43</v>
      </c>
      <c r="P11" s="8">
        <v>2099043.23</v>
      </c>
      <c r="Q11" s="8">
        <f t="shared" si="1"/>
        <v>7707407.9800000004</v>
      </c>
      <c r="R11" s="49">
        <f t="shared" si="3"/>
        <v>2.1400000152135057E-2</v>
      </c>
      <c r="S11" s="49">
        <f t="shared" si="4"/>
        <v>2.1400001064078022E-2</v>
      </c>
      <c r="T11" s="49">
        <f t="shared" si="5"/>
        <v>2.1400000798516006E-2</v>
      </c>
      <c r="U11" s="49">
        <f t="shared" si="6"/>
        <v>2.1399996041347791E-2</v>
      </c>
      <c r="V11" s="49">
        <f t="shared" si="7"/>
        <v>2.1400001179524786E-2</v>
      </c>
    </row>
    <row r="12" spans="1:22" x14ac:dyDescent="0.2">
      <c r="A12" s="1">
        <v>5</v>
      </c>
      <c r="B12" s="2" t="s">
        <v>17</v>
      </c>
      <c r="C12" s="28" t="s">
        <v>68</v>
      </c>
      <c r="D12" s="29">
        <v>40908</v>
      </c>
      <c r="E12" s="30" t="s">
        <v>87</v>
      </c>
      <c r="F12" s="31" t="s">
        <v>95</v>
      </c>
      <c r="G12" s="29">
        <v>40908</v>
      </c>
      <c r="H12" s="24">
        <v>407136.41</v>
      </c>
      <c r="I12" s="24">
        <v>2865514.03</v>
      </c>
      <c r="J12" s="24">
        <v>1240334.3999999999</v>
      </c>
      <c r="K12" s="24">
        <v>1375596.56</v>
      </c>
      <c r="L12" s="24">
        <f t="shared" si="0"/>
        <v>5888581.4000000004</v>
      </c>
      <c r="M12" s="24">
        <v>415849.12</v>
      </c>
      <c r="N12" s="24">
        <v>2926836.03</v>
      </c>
      <c r="O12" s="24">
        <v>1266877.8</v>
      </c>
      <c r="P12" s="24">
        <v>1405034.32</v>
      </c>
      <c r="Q12" s="24">
        <f t="shared" si="1"/>
        <v>6014597.2700000005</v>
      </c>
      <c r="R12" s="50">
        <f t="shared" si="3"/>
        <v>2.1400038725795767E-2</v>
      </c>
      <c r="S12" s="50">
        <f t="shared" si="4"/>
        <v>2.1399977467011722E-2</v>
      </c>
      <c r="T12" s="50">
        <f t="shared" si="5"/>
        <v>2.1399999915547419E-2</v>
      </c>
      <c r="U12" s="50">
        <f t="shared" si="6"/>
        <v>2.1400196592144871E-2</v>
      </c>
      <c r="V12" s="50">
        <f t="shared" si="7"/>
        <v>2.1399995359104418E-2</v>
      </c>
    </row>
    <row r="13" spans="1:22" x14ac:dyDescent="0.2">
      <c r="A13" s="32">
        <v>6</v>
      </c>
      <c r="B13" s="33" t="s">
        <v>18</v>
      </c>
      <c r="C13" s="34" t="s">
        <v>56</v>
      </c>
      <c r="D13" s="7">
        <v>40907</v>
      </c>
      <c r="E13" s="35" t="s">
        <v>87</v>
      </c>
      <c r="F13" s="36" t="s">
        <v>96</v>
      </c>
      <c r="G13" s="7">
        <v>40907</v>
      </c>
      <c r="H13" s="8">
        <v>127981.07</v>
      </c>
      <c r="I13" s="8">
        <v>775666.82</v>
      </c>
      <c r="J13" s="8">
        <v>652959.87</v>
      </c>
      <c r="K13" s="8">
        <v>290158.74</v>
      </c>
      <c r="L13" s="8">
        <f t="shared" si="0"/>
        <v>1846766.4999999998</v>
      </c>
      <c r="M13" s="8">
        <v>318952.68</v>
      </c>
      <c r="N13" s="8">
        <v>1404382.44</v>
      </c>
      <c r="O13" s="8">
        <v>1407370.43</v>
      </c>
      <c r="P13" s="8">
        <v>1677646.11</v>
      </c>
      <c r="Q13" s="8">
        <f t="shared" si="1"/>
        <v>4808351.66</v>
      </c>
      <c r="R13" s="49">
        <f t="shared" si="3"/>
        <v>1.6036597804865966</v>
      </c>
      <c r="S13" s="49">
        <f t="shared" si="4"/>
        <v>1.4921863835018723</v>
      </c>
      <c r="T13" s="49">
        <f t="shared" si="5"/>
        <v>0.81054855485503441</v>
      </c>
      <c r="U13" s="49">
        <f t="shared" si="6"/>
        <v>1.1553704824157109</v>
      </c>
      <c r="V13" s="49">
        <f t="shared" si="7"/>
        <v>4.7818217366121738</v>
      </c>
    </row>
    <row r="14" spans="1:22" x14ac:dyDescent="0.2">
      <c r="A14" s="1">
        <v>7</v>
      </c>
      <c r="B14" s="2" t="s">
        <v>141</v>
      </c>
      <c r="C14" s="28" t="s">
        <v>98</v>
      </c>
      <c r="D14" s="29">
        <v>40908</v>
      </c>
      <c r="E14" s="30" t="s">
        <v>87</v>
      </c>
      <c r="F14" s="31" t="s">
        <v>97</v>
      </c>
      <c r="G14" s="29">
        <v>40908</v>
      </c>
      <c r="H14" s="25">
        <v>0</v>
      </c>
      <c r="I14" s="24">
        <v>8458687</v>
      </c>
      <c r="J14" s="24">
        <v>4303652.95</v>
      </c>
      <c r="K14" s="24">
        <v>2706363.65</v>
      </c>
      <c r="L14" s="24">
        <f>SUM(I14:K14)</f>
        <v>15468703.6</v>
      </c>
      <c r="M14" s="25">
        <v>1960926.6</v>
      </c>
      <c r="N14" s="24">
        <v>8495445</v>
      </c>
      <c r="O14" s="24">
        <v>5113920.41</v>
      </c>
      <c r="P14" s="24">
        <v>3163299.7</v>
      </c>
      <c r="Q14" s="24">
        <f>SUM(N14:P14)</f>
        <v>16772665.109999999</v>
      </c>
      <c r="R14" s="50">
        <f t="shared" si="3"/>
        <v>8.4296754512769967E-2</v>
      </c>
      <c r="S14" s="50" t="e">
        <f t="shared" si="4"/>
        <v>#DIV/0!</v>
      </c>
      <c r="T14" s="50">
        <f t="shared" si="5"/>
        <v>4.3455916976240516E-3</v>
      </c>
      <c r="U14" s="50">
        <f t="shared" si="6"/>
        <v>0.18827434958481026</v>
      </c>
      <c r="V14" s="50">
        <f t="shared" si="7"/>
        <v>0.16883763939114393</v>
      </c>
    </row>
    <row r="15" spans="1:22" x14ac:dyDescent="0.2">
      <c r="A15" s="32">
        <v>8</v>
      </c>
      <c r="B15" s="33" t="s">
        <v>19</v>
      </c>
      <c r="C15" s="34" t="s">
        <v>99</v>
      </c>
      <c r="D15" s="7">
        <v>40907</v>
      </c>
      <c r="E15" s="35" t="s">
        <v>87</v>
      </c>
      <c r="F15" s="36" t="s">
        <v>100</v>
      </c>
      <c r="G15" s="7">
        <v>40907</v>
      </c>
      <c r="H15" s="8">
        <v>0</v>
      </c>
      <c r="I15" s="8">
        <v>591575.12</v>
      </c>
      <c r="J15" s="8">
        <v>343463.76</v>
      </c>
      <c r="K15" s="8">
        <v>656804.97</v>
      </c>
      <c r="L15" s="8">
        <f>SUM(H15:K15)</f>
        <v>1591843.85</v>
      </c>
      <c r="M15" s="8">
        <v>344916.47</v>
      </c>
      <c r="N15" s="8">
        <v>725835.11</v>
      </c>
      <c r="O15" s="8">
        <v>611848.49</v>
      </c>
      <c r="P15" s="8">
        <v>829715.49</v>
      </c>
      <c r="Q15" s="8">
        <f>SUM(M15:P15)</f>
        <v>2512315.56</v>
      </c>
      <c r="R15" s="49">
        <f t="shared" si="3"/>
        <v>0.5782424639200634</v>
      </c>
      <c r="S15" s="49" t="e">
        <f t="shared" si="4"/>
        <v>#DIV/0!</v>
      </c>
      <c r="T15" s="49">
        <f t="shared" si="5"/>
        <v>0.22695340872347702</v>
      </c>
      <c r="U15" s="49">
        <f t="shared" si="6"/>
        <v>0.78140625374857597</v>
      </c>
      <c r="V15" s="49">
        <f t="shared" si="7"/>
        <v>0.26326006637860866</v>
      </c>
    </row>
    <row r="16" spans="1:22" x14ac:dyDescent="0.2">
      <c r="A16" s="1">
        <v>9</v>
      </c>
      <c r="B16" s="2" t="s">
        <v>142</v>
      </c>
      <c r="C16" s="28" t="s">
        <v>57</v>
      </c>
      <c r="D16" s="29">
        <v>40908</v>
      </c>
      <c r="E16" s="30" t="s">
        <v>87</v>
      </c>
      <c r="F16" s="31" t="s">
        <v>101</v>
      </c>
      <c r="G16" s="29">
        <v>40908</v>
      </c>
      <c r="H16" s="24">
        <v>594091.80000000005</v>
      </c>
      <c r="I16" s="24">
        <v>8916483.7100000009</v>
      </c>
      <c r="J16" s="24">
        <v>2747500.57</v>
      </c>
      <c r="K16" s="24">
        <v>2403032.69</v>
      </c>
      <c r="L16" s="24">
        <v>14661108.770000001</v>
      </c>
      <c r="M16" s="24">
        <v>594091.80000000005</v>
      </c>
      <c r="N16" s="24">
        <v>8916483.7100000009</v>
      </c>
      <c r="O16" s="24">
        <v>2747500.57</v>
      </c>
      <c r="P16" s="24">
        <v>2403032.69</v>
      </c>
      <c r="Q16" s="48">
        <f>SUM(M16:P16)</f>
        <v>14661108.770000001</v>
      </c>
      <c r="R16" s="50">
        <f t="shared" si="3"/>
        <v>0</v>
      </c>
      <c r="S16" s="50">
        <f t="shared" si="4"/>
        <v>0</v>
      </c>
      <c r="T16" s="50">
        <f t="shared" si="5"/>
        <v>0</v>
      </c>
      <c r="U16" s="50">
        <f t="shared" si="6"/>
        <v>0</v>
      </c>
      <c r="V16" s="50">
        <f t="shared" si="7"/>
        <v>0</v>
      </c>
    </row>
    <row r="17" spans="1:24" x14ac:dyDescent="0.2">
      <c r="A17" s="32">
        <v>10</v>
      </c>
      <c r="B17" s="33" t="s">
        <v>20</v>
      </c>
      <c r="C17" s="34" t="s">
        <v>58</v>
      </c>
      <c r="D17" s="7">
        <v>40908</v>
      </c>
      <c r="E17" s="35" t="s">
        <v>87</v>
      </c>
      <c r="F17" s="36" t="s">
        <v>138</v>
      </c>
      <c r="G17" s="7">
        <v>40908</v>
      </c>
      <c r="H17" s="8">
        <v>667341.48</v>
      </c>
      <c r="I17" s="8">
        <v>3610161.68</v>
      </c>
      <c r="J17" s="8">
        <v>1902588.39</v>
      </c>
      <c r="K17" s="8">
        <v>2184666.3199999998</v>
      </c>
      <c r="L17" s="8">
        <f>SUM(H17:K17)</f>
        <v>8364757.8699999992</v>
      </c>
      <c r="M17" s="8">
        <v>1190006.18</v>
      </c>
      <c r="N17" s="8">
        <v>3204843.57</v>
      </c>
      <c r="O17" s="8">
        <v>2835774.72</v>
      </c>
      <c r="P17" s="8">
        <v>3764467.3</v>
      </c>
      <c r="Q17" s="8">
        <f>SUM(M17:P17)</f>
        <v>10995091.77</v>
      </c>
      <c r="R17" s="49">
        <f t="shared" si="3"/>
        <v>0.31445427839981233</v>
      </c>
      <c r="S17" s="49">
        <f t="shared" si="4"/>
        <v>0.78320427496879108</v>
      </c>
      <c r="T17" s="49">
        <f t="shared" si="5"/>
        <v>-0.11227145649609804</v>
      </c>
      <c r="U17" s="49">
        <f t="shared" si="6"/>
        <v>0.49048251051295466</v>
      </c>
      <c r="V17" s="49">
        <f t="shared" si="7"/>
        <v>0.72313147574866266</v>
      </c>
    </row>
    <row r="18" spans="1:24" x14ac:dyDescent="0.2">
      <c r="A18" s="1">
        <v>11</v>
      </c>
      <c r="B18" s="2" t="s">
        <v>21</v>
      </c>
      <c r="C18" s="28" t="s">
        <v>135</v>
      </c>
      <c r="D18" s="29">
        <v>40907</v>
      </c>
      <c r="E18" s="30" t="s">
        <v>87</v>
      </c>
      <c r="F18" s="31" t="s">
        <v>103</v>
      </c>
      <c r="G18" s="29">
        <v>40907</v>
      </c>
      <c r="H18" s="24">
        <v>490981.73</v>
      </c>
      <c r="I18" s="24">
        <v>4967869.51</v>
      </c>
      <c r="J18" s="24">
        <v>1386631.17</v>
      </c>
      <c r="K18" s="24">
        <v>1974044.56</v>
      </c>
      <c r="L18" s="24">
        <f>SUM(H18:K18)</f>
        <v>8819526.9700000007</v>
      </c>
      <c r="M18" s="24">
        <v>501478.74</v>
      </c>
      <c r="N18" s="24">
        <v>5074181.92</v>
      </c>
      <c r="O18" s="24">
        <v>1416305.08</v>
      </c>
      <c r="P18" s="24">
        <v>2016289.11</v>
      </c>
      <c r="Q18" s="24">
        <f>SUM(M18:P18)</f>
        <v>9008254.8499999996</v>
      </c>
      <c r="R18" s="50">
        <f t="shared" si="3"/>
        <v>2.1398866474581446E-2</v>
      </c>
      <c r="S18" s="50">
        <f t="shared" si="4"/>
        <v>2.1379634635284805E-2</v>
      </c>
      <c r="T18" s="50">
        <f t="shared" si="5"/>
        <v>2.1400000500415794E-2</v>
      </c>
      <c r="U18" s="50">
        <f t="shared" si="6"/>
        <v>2.1400002136112484E-2</v>
      </c>
      <c r="V18" s="50">
        <f t="shared" si="7"/>
        <v>2.1399998184438163E-2</v>
      </c>
    </row>
    <row r="19" spans="1:24" x14ac:dyDescent="0.2">
      <c r="A19" s="32">
        <v>12</v>
      </c>
      <c r="B19" s="33" t="s">
        <v>22</v>
      </c>
      <c r="C19" s="34" t="s">
        <v>59</v>
      </c>
      <c r="D19" s="7">
        <v>40907</v>
      </c>
      <c r="E19" s="35" t="s">
        <v>87</v>
      </c>
      <c r="F19" s="36" t="s">
        <v>104</v>
      </c>
      <c r="G19" s="7">
        <v>40907</v>
      </c>
      <c r="H19" s="8">
        <v>1959532.24</v>
      </c>
      <c r="I19" s="8">
        <v>4004641.4</v>
      </c>
      <c r="J19" s="8">
        <v>4262020.67</v>
      </c>
      <c r="K19" s="8">
        <v>6817696.8499999996</v>
      </c>
      <c r="L19" s="8">
        <f t="shared" ref="L19:L34" si="8">SUM(H19:K19)</f>
        <v>17043891.159999996</v>
      </c>
      <c r="M19" s="8">
        <v>2001466.23</v>
      </c>
      <c r="N19" s="8">
        <v>4090340.73</v>
      </c>
      <c r="O19" s="8">
        <v>4353227.91</v>
      </c>
      <c r="P19" s="8">
        <v>6963595.5599999996</v>
      </c>
      <c r="Q19" s="8">
        <f t="shared" ref="Q19:Q47" si="9">SUM(M19:P19)</f>
        <v>17408630.43</v>
      </c>
      <c r="R19" s="49">
        <f t="shared" si="3"/>
        <v>2.1399999951654536E-2</v>
      </c>
      <c r="S19" s="49">
        <f t="shared" si="4"/>
        <v>2.1400000032660849E-2</v>
      </c>
      <c r="T19" s="49">
        <f t="shared" si="5"/>
        <v>2.1400001008829328E-2</v>
      </c>
      <c r="U19" s="49">
        <f t="shared" si="6"/>
        <v>2.1399999451434004E-2</v>
      </c>
      <c r="V19" s="49">
        <f t="shared" si="7"/>
        <v>2.1399999620106414E-2</v>
      </c>
    </row>
    <row r="20" spans="1:24" x14ac:dyDescent="0.2">
      <c r="A20" s="1">
        <v>13</v>
      </c>
      <c r="B20" s="2" t="s">
        <v>23</v>
      </c>
      <c r="C20" s="28" t="s">
        <v>69</v>
      </c>
      <c r="D20" s="29">
        <v>40906</v>
      </c>
      <c r="E20" s="30" t="s">
        <v>87</v>
      </c>
      <c r="F20" s="31" t="s">
        <v>102</v>
      </c>
      <c r="G20" s="29">
        <v>40906</v>
      </c>
      <c r="H20" s="24">
        <v>4534175.47</v>
      </c>
      <c r="I20" s="24">
        <v>7393247.2400000002</v>
      </c>
      <c r="J20" s="24">
        <v>11034684.5</v>
      </c>
      <c r="K20" s="24">
        <v>9880675.4299999997</v>
      </c>
      <c r="L20" s="24">
        <f t="shared" si="8"/>
        <v>32842782.640000001</v>
      </c>
      <c r="M20" s="24">
        <v>5965446.1600000001</v>
      </c>
      <c r="N20" s="24">
        <v>8647134.2599999998</v>
      </c>
      <c r="O20" s="24">
        <v>14067689.380000001</v>
      </c>
      <c r="P20" s="24">
        <v>10358341.02</v>
      </c>
      <c r="Q20" s="24">
        <f t="shared" si="9"/>
        <v>39038610.82</v>
      </c>
      <c r="R20" s="50">
        <f t="shared" si="3"/>
        <v>0.18865113373353304</v>
      </c>
      <c r="S20" s="50">
        <f t="shared" si="4"/>
        <v>0.3156628364892109</v>
      </c>
      <c r="T20" s="50">
        <f t="shared" si="5"/>
        <v>0.16959895689894444</v>
      </c>
      <c r="U20" s="50">
        <f t="shared" si="6"/>
        <v>0.27486104201710537</v>
      </c>
      <c r="V20" s="50">
        <f t="shared" si="7"/>
        <v>4.8343414717347821E-2</v>
      </c>
    </row>
    <row r="21" spans="1:24" x14ac:dyDescent="0.2">
      <c r="A21" s="32">
        <v>14</v>
      </c>
      <c r="B21" s="33" t="s">
        <v>24</v>
      </c>
      <c r="C21" s="34" t="s">
        <v>136</v>
      </c>
      <c r="D21" s="7">
        <v>40908</v>
      </c>
      <c r="E21" s="35" t="s">
        <v>87</v>
      </c>
      <c r="F21" s="36" t="s">
        <v>105</v>
      </c>
      <c r="G21" s="7">
        <v>40908</v>
      </c>
      <c r="H21" s="8">
        <v>5688367</v>
      </c>
      <c r="I21" s="8">
        <v>14454008</v>
      </c>
      <c r="J21" s="8">
        <v>3766607.9</v>
      </c>
      <c r="K21" s="8">
        <v>7919606.5</v>
      </c>
      <c r="L21" s="8">
        <f t="shared" si="8"/>
        <v>31828589.399999999</v>
      </c>
      <c r="M21" s="8">
        <v>5810098.0499999998</v>
      </c>
      <c r="N21" s="8">
        <v>14763323.77</v>
      </c>
      <c r="O21" s="8">
        <v>3847213.31</v>
      </c>
      <c r="P21" s="8">
        <v>6798846.0999999996</v>
      </c>
      <c r="Q21" s="8">
        <f t="shared" si="9"/>
        <v>31219481.229999997</v>
      </c>
      <c r="R21" s="49">
        <f t="shared" si="3"/>
        <v>-1.9137139957575378E-2</v>
      </c>
      <c r="S21" s="49">
        <f t="shared" si="4"/>
        <v>2.139999933197001E-2</v>
      </c>
      <c r="T21" s="49">
        <f t="shared" si="5"/>
        <v>2.1399999916978052E-2</v>
      </c>
      <c r="U21" s="49">
        <f t="shared" si="6"/>
        <v>2.1400000249561346E-2</v>
      </c>
      <c r="V21" s="49">
        <f t="shared" si="7"/>
        <v>-0.14151718270345881</v>
      </c>
    </row>
    <row r="22" spans="1:24" x14ac:dyDescent="0.2">
      <c r="A22" s="1">
        <v>15</v>
      </c>
      <c r="B22" s="2" t="s">
        <v>25</v>
      </c>
      <c r="C22" s="28" t="s">
        <v>70</v>
      </c>
      <c r="D22" s="29">
        <v>40906</v>
      </c>
      <c r="E22" s="30" t="s">
        <v>87</v>
      </c>
      <c r="F22" s="31" t="s">
        <v>106</v>
      </c>
      <c r="G22" s="29">
        <v>40906</v>
      </c>
      <c r="H22" s="24">
        <v>1368552.07</v>
      </c>
      <c r="I22" s="24">
        <v>3207385.84</v>
      </c>
      <c r="J22" s="24">
        <v>1900985.05</v>
      </c>
      <c r="K22" s="24">
        <v>4032627.04</v>
      </c>
      <c r="L22" s="24">
        <f t="shared" si="8"/>
        <v>10509550</v>
      </c>
      <c r="M22" s="24">
        <v>1390722.61</v>
      </c>
      <c r="N22" s="24">
        <v>3259345.49</v>
      </c>
      <c r="O22" s="24">
        <v>1931781.01</v>
      </c>
      <c r="P22" s="24">
        <v>4097955.6</v>
      </c>
      <c r="Q22" s="24">
        <f t="shared" si="9"/>
        <v>10679804.710000001</v>
      </c>
      <c r="R22" s="50">
        <f t="shared" si="3"/>
        <v>1.6199999999999992E-2</v>
      </c>
      <c r="S22" s="50">
        <f t="shared" si="4"/>
        <v>1.6199997417708722E-2</v>
      </c>
      <c r="T22" s="50">
        <f t="shared" si="5"/>
        <v>1.6199999810437626E-2</v>
      </c>
      <c r="U22" s="50">
        <f t="shared" si="6"/>
        <v>1.6200001152034238E-2</v>
      </c>
      <c r="V22" s="50">
        <f t="shared" si="7"/>
        <v>1.620000048405168E-2</v>
      </c>
    </row>
    <row r="23" spans="1:24" x14ac:dyDescent="0.2">
      <c r="A23" s="32">
        <v>16</v>
      </c>
      <c r="B23" s="33" t="s">
        <v>26</v>
      </c>
      <c r="C23" s="34" t="s">
        <v>71</v>
      </c>
      <c r="D23" s="7">
        <v>40907</v>
      </c>
      <c r="E23" s="35" t="s">
        <v>87</v>
      </c>
      <c r="F23" s="36" t="s">
        <v>107</v>
      </c>
      <c r="G23" s="7">
        <v>40907</v>
      </c>
      <c r="H23" s="8">
        <v>1218946.7</v>
      </c>
      <c r="I23" s="8">
        <v>6613993.8499999996</v>
      </c>
      <c r="J23" s="8">
        <v>3848072.5</v>
      </c>
      <c r="K23" s="8">
        <v>2831484.38</v>
      </c>
      <c r="L23" s="8">
        <f t="shared" si="8"/>
        <v>14512497.43</v>
      </c>
      <c r="M23" s="8">
        <v>1245032.1593799999</v>
      </c>
      <c r="N23" s="8">
        <v>8090446.5999999996</v>
      </c>
      <c r="O23" s="8">
        <v>3930421.2514999998</v>
      </c>
      <c r="P23" s="8">
        <v>5560855.4000000004</v>
      </c>
      <c r="Q23" s="8">
        <f t="shared" si="9"/>
        <v>18826755.410879999</v>
      </c>
      <c r="R23" s="49">
        <f t="shared" si="3"/>
        <v>0.29727881101716069</v>
      </c>
      <c r="S23" s="49">
        <f t="shared" si="4"/>
        <v>2.1399999999999864E-2</v>
      </c>
      <c r="T23" s="49">
        <f t="shared" si="5"/>
        <v>0.22323164845398225</v>
      </c>
      <c r="U23" s="49">
        <f t="shared" si="6"/>
        <v>2.1399999999999864E-2</v>
      </c>
      <c r="V23" s="49">
        <f t="shared" si="7"/>
        <v>0.96393645653803706</v>
      </c>
      <c r="X23" s="52"/>
    </row>
    <row r="24" spans="1:24" x14ac:dyDescent="0.2">
      <c r="A24" s="1">
        <v>17</v>
      </c>
      <c r="B24" s="2" t="s">
        <v>27</v>
      </c>
      <c r="C24" s="28" t="s">
        <v>60</v>
      </c>
      <c r="D24" s="29">
        <v>40907</v>
      </c>
      <c r="E24" s="30" t="s">
        <v>87</v>
      </c>
      <c r="F24" s="31" t="s">
        <v>108</v>
      </c>
      <c r="G24" s="29">
        <v>40907</v>
      </c>
      <c r="H24" s="24">
        <v>376576.59</v>
      </c>
      <c r="I24" s="24">
        <v>1831272.21</v>
      </c>
      <c r="J24" s="24">
        <v>1909237.28</v>
      </c>
      <c r="K24" s="24">
        <v>1738116.74</v>
      </c>
      <c r="L24" s="24">
        <f t="shared" si="8"/>
        <v>5855202.8200000003</v>
      </c>
      <c r="M24" s="24">
        <v>701887.51</v>
      </c>
      <c r="N24" s="24">
        <v>3293389.61</v>
      </c>
      <c r="O24" s="24">
        <v>1939545.52</v>
      </c>
      <c r="P24" s="24">
        <v>3313243.04</v>
      </c>
      <c r="Q24" s="24">
        <f t="shared" si="9"/>
        <v>9248065.6799999997</v>
      </c>
      <c r="R24" s="50">
        <f t="shared" si="3"/>
        <v>0.5794612013115541</v>
      </c>
      <c r="S24" s="50">
        <f t="shared" si="4"/>
        <v>0.86386389552255483</v>
      </c>
      <c r="T24" s="50">
        <f t="shared" si="5"/>
        <v>0.79841620050576756</v>
      </c>
      <c r="U24" s="50">
        <f t="shared" si="6"/>
        <v>1.5874527654310189E-2</v>
      </c>
      <c r="V24" s="50">
        <f t="shared" si="7"/>
        <v>0.90622583843246352</v>
      </c>
    </row>
    <row r="25" spans="1:24" x14ac:dyDescent="0.2">
      <c r="A25" s="32">
        <v>18</v>
      </c>
      <c r="B25" s="33" t="s">
        <v>28</v>
      </c>
      <c r="C25" s="34" t="s">
        <v>61</v>
      </c>
      <c r="D25" s="7">
        <v>40908</v>
      </c>
      <c r="E25" s="35" t="s">
        <v>87</v>
      </c>
      <c r="F25" s="36" t="s">
        <v>109</v>
      </c>
      <c r="G25" s="7">
        <v>40908</v>
      </c>
      <c r="H25" s="8">
        <v>851847.71</v>
      </c>
      <c r="I25" s="8">
        <v>1639541.57</v>
      </c>
      <c r="J25" s="8">
        <v>683107.02</v>
      </c>
      <c r="K25" s="8">
        <v>2867029.44</v>
      </c>
      <c r="L25" s="8">
        <f t="shared" si="8"/>
        <v>6041525.7400000002</v>
      </c>
      <c r="M25" s="8">
        <v>1003425.73</v>
      </c>
      <c r="N25" s="8">
        <v>2165960.69</v>
      </c>
      <c r="O25" s="8">
        <v>1206255.03</v>
      </c>
      <c r="P25" s="8">
        <v>2946136.86</v>
      </c>
      <c r="Q25" s="8">
        <f t="shared" si="9"/>
        <v>7321778.3100000005</v>
      </c>
      <c r="R25" s="49">
        <f t="shared" si="3"/>
        <v>0.21190881659638516</v>
      </c>
      <c r="S25" s="49">
        <f t="shared" si="4"/>
        <v>0.17794027995919603</v>
      </c>
      <c r="T25" s="49">
        <f t="shared" si="5"/>
        <v>0.3210770191084571</v>
      </c>
      <c r="U25" s="49">
        <f t="shared" si="6"/>
        <v>0.76583609110033746</v>
      </c>
      <c r="V25" s="49">
        <f t="shared" si="7"/>
        <v>2.7592119877220433E-2</v>
      </c>
    </row>
    <row r="26" spans="1:24" x14ac:dyDescent="0.2">
      <c r="A26" s="1">
        <v>19</v>
      </c>
      <c r="B26" s="2" t="s">
        <v>29</v>
      </c>
      <c r="C26" s="28" t="s">
        <v>62</v>
      </c>
      <c r="D26" s="29">
        <v>40908</v>
      </c>
      <c r="E26" s="30" t="s">
        <v>87</v>
      </c>
      <c r="F26" s="31" t="s">
        <v>110</v>
      </c>
      <c r="G26" s="29">
        <v>40908</v>
      </c>
      <c r="H26" s="24">
        <v>2593626.4300000002</v>
      </c>
      <c r="I26" s="24">
        <v>2287266.14</v>
      </c>
      <c r="J26" s="24">
        <v>3456367.6</v>
      </c>
      <c r="K26" s="24">
        <v>2459215.14</v>
      </c>
      <c r="L26" s="24">
        <f t="shared" si="8"/>
        <v>10796475.310000001</v>
      </c>
      <c r="M26" s="24">
        <v>2815195.23</v>
      </c>
      <c r="N26" s="24">
        <v>2362615.0299999998</v>
      </c>
      <c r="O26" s="24">
        <v>3652202.8</v>
      </c>
      <c r="P26" s="24">
        <v>3232891.26</v>
      </c>
      <c r="Q26" s="24">
        <f t="shared" si="9"/>
        <v>12062904.319999998</v>
      </c>
      <c r="R26" s="50">
        <f t="shared" si="3"/>
        <v>0.11730022749433755</v>
      </c>
      <c r="S26" s="50">
        <f t="shared" si="4"/>
        <v>8.5428185584922378E-2</v>
      </c>
      <c r="T26" s="50">
        <f t="shared" si="5"/>
        <v>3.2942773332009123E-2</v>
      </c>
      <c r="U26" s="50">
        <f t="shared" si="6"/>
        <v>5.6659251174556724E-2</v>
      </c>
      <c r="V26" s="50">
        <f t="shared" si="7"/>
        <v>0.31460286146416605</v>
      </c>
    </row>
    <row r="27" spans="1:24" x14ac:dyDescent="0.2">
      <c r="A27" s="32">
        <v>20</v>
      </c>
      <c r="B27" s="33" t="s">
        <v>30</v>
      </c>
      <c r="C27" s="34" t="s">
        <v>72</v>
      </c>
      <c r="D27" s="7">
        <v>40905</v>
      </c>
      <c r="E27" s="35" t="s">
        <v>87</v>
      </c>
      <c r="F27" s="37" t="s">
        <v>111</v>
      </c>
      <c r="G27" s="7">
        <v>40905</v>
      </c>
      <c r="H27" s="8">
        <v>5806308.2599999998</v>
      </c>
      <c r="I27" s="8">
        <v>8013942.3399999999</v>
      </c>
      <c r="J27" s="8">
        <v>8398240.4299999997</v>
      </c>
      <c r="K27" s="8">
        <v>12919168.33</v>
      </c>
      <c r="L27" s="8">
        <f t="shared" si="8"/>
        <v>35137659.359999999</v>
      </c>
      <c r="M27" s="8">
        <v>6429629.8700000001</v>
      </c>
      <c r="N27" s="8">
        <v>8627694.0500000007</v>
      </c>
      <c r="O27" s="8">
        <v>8670342.3000000007</v>
      </c>
      <c r="P27" s="8">
        <v>15920048.539999999</v>
      </c>
      <c r="Q27" s="8">
        <f t="shared" si="9"/>
        <v>39647714.760000005</v>
      </c>
      <c r="R27" s="49">
        <f t="shared" si="3"/>
        <v>0.12835389386050466</v>
      </c>
      <c r="S27" s="49">
        <f t="shared" si="4"/>
        <v>0.10735248321107926</v>
      </c>
      <c r="T27" s="49">
        <f t="shared" si="5"/>
        <v>7.6585491130449102E-2</v>
      </c>
      <c r="U27" s="49">
        <f t="shared" si="6"/>
        <v>3.2399866646828146E-2</v>
      </c>
      <c r="V27" s="49">
        <f t="shared" si="7"/>
        <v>0.2322812222387074</v>
      </c>
    </row>
    <row r="28" spans="1:24" x14ac:dyDescent="0.2">
      <c r="A28" s="1">
        <v>21</v>
      </c>
      <c r="B28" s="2" t="s">
        <v>31</v>
      </c>
      <c r="C28" s="28" t="s">
        <v>112</v>
      </c>
      <c r="D28" s="29">
        <v>40908</v>
      </c>
      <c r="E28" s="30" t="s">
        <v>87</v>
      </c>
      <c r="F28" s="31" t="s">
        <v>113</v>
      </c>
      <c r="G28" s="29">
        <v>40908</v>
      </c>
      <c r="H28" s="24">
        <v>122765.3</v>
      </c>
      <c r="I28" s="24">
        <v>784269.63</v>
      </c>
      <c r="J28" s="24">
        <v>251126.76</v>
      </c>
      <c r="K28" s="24">
        <v>1015383.82</v>
      </c>
      <c r="L28" s="24">
        <f t="shared" si="8"/>
        <v>2173545.5099999998</v>
      </c>
      <c r="M28" s="24">
        <v>135901.31</v>
      </c>
      <c r="N28" s="24">
        <v>782472.46</v>
      </c>
      <c r="O28" s="24">
        <v>274798.46999999997</v>
      </c>
      <c r="P28" s="24">
        <v>1141905.83</v>
      </c>
      <c r="Q28" s="24">
        <f t="shared" si="9"/>
        <v>2335078.0700000003</v>
      </c>
      <c r="R28" s="50">
        <f t="shared" si="3"/>
        <v>7.4317542124986646E-2</v>
      </c>
      <c r="S28" s="50">
        <f t="shared" si="4"/>
        <v>0.10700100109721555</v>
      </c>
      <c r="T28" s="50">
        <f t="shared" si="5"/>
        <v>-2.2915205832974017E-3</v>
      </c>
      <c r="U28" s="50">
        <f t="shared" si="6"/>
        <v>9.4261997407205644E-2</v>
      </c>
      <c r="V28" s="50">
        <f t="shared" si="7"/>
        <v>0.12460510745581921</v>
      </c>
    </row>
    <row r="29" spans="1:24" x14ac:dyDescent="0.2">
      <c r="A29" s="32">
        <v>22</v>
      </c>
      <c r="B29" s="33" t="s">
        <v>32</v>
      </c>
      <c r="C29" s="34" t="s">
        <v>73</v>
      </c>
      <c r="D29" s="7">
        <v>40908</v>
      </c>
      <c r="E29" s="35" t="s">
        <v>87</v>
      </c>
      <c r="F29" s="36" t="s">
        <v>114</v>
      </c>
      <c r="G29" s="7">
        <v>40908</v>
      </c>
      <c r="H29" s="8">
        <v>199575.56</v>
      </c>
      <c r="I29" s="8">
        <v>257347.42</v>
      </c>
      <c r="J29" s="8">
        <v>63215.06</v>
      </c>
      <c r="K29" s="8">
        <v>0</v>
      </c>
      <c r="L29" s="8">
        <f t="shared" si="8"/>
        <v>520138.04</v>
      </c>
      <c r="M29" s="8">
        <v>237487.63</v>
      </c>
      <c r="N29" s="8">
        <v>339527.13</v>
      </c>
      <c r="O29" s="8">
        <v>71039.55</v>
      </c>
      <c r="P29" s="8">
        <v>286559.96999999997</v>
      </c>
      <c r="Q29" s="8">
        <f t="shared" si="9"/>
        <v>934614.28</v>
      </c>
      <c r="R29" s="49">
        <f t="shared" si="3"/>
        <v>0.796858157115369</v>
      </c>
      <c r="S29" s="49">
        <f t="shared" si="4"/>
        <v>0.18996349051958061</v>
      </c>
      <c r="T29" s="49">
        <f t="shared" si="5"/>
        <v>0.3193337240373344</v>
      </c>
      <c r="U29" s="49">
        <f t="shared" si="6"/>
        <v>0.12377572686002369</v>
      </c>
      <c r="V29" s="49" t="e">
        <f t="shared" si="7"/>
        <v>#DIV/0!</v>
      </c>
    </row>
    <row r="30" spans="1:24" x14ac:dyDescent="0.2">
      <c r="A30" s="1">
        <v>23</v>
      </c>
      <c r="B30" s="2" t="s">
        <v>33</v>
      </c>
      <c r="C30" s="28" t="s">
        <v>144</v>
      </c>
      <c r="D30" s="29">
        <v>40906</v>
      </c>
      <c r="E30" s="30" t="s">
        <v>87</v>
      </c>
      <c r="F30" s="31" t="s">
        <v>115</v>
      </c>
      <c r="G30" s="29">
        <v>40906</v>
      </c>
      <c r="H30" s="24">
        <v>1690527.31</v>
      </c>
      <c r="I30" s="24">
        <v>3089530.24</v>
      </c>
      <c r="J30" s="24">
        <v>3215873.6</v>
      </c>
      <c r="K30" s="24">
        <v>4535631.1500000004</v>
      </c>
      <c r="L30" s="24">
        <f t="shared" si="8"/>
        <v>12531562.300000001</v>
      </c>
      <c r="M30" s="24">
        <v>1785356.47</v>
      </c>
      <c r="N30" s="24">
        <v>3396334.79</v>
      </c>
      <c r="O30" s="24">
        <v>3246586.21</v>
      </c>
      <c r="P30" s="24">
        <v>5604947.4699999997</v>
      </c>
      <c r="Q30" s="24">
        <f t="shared" si="9"/>
        <v>14033224.939999998</v>
      </c>
      <c r="R30" s="50">
        <f t="shared" si="3"/>
        <v>0.11983044125312259</v>
      </c>
      <c r="S30" s="50">
        <f t="shared" si="4"/>
        <v>5.6094426537244058E-2</v>
      </c>
      <c r="T30" s="50">
        <f t="shared" si="5"/>
        <v>9.9304595251347827E-2</v>
      </c>
      <c r="U30" s="50">
        <f t="shared" si="6"/>
        <v>9.5503162810877118E-3</v>
      </c>
      <c r="V30" s="50">
        <f t="shared" si="7"/>
        <v>0.23575910047270909</v>
      </c>
    </row>
    <row r="31" spans="1:24" x14ac:dyDescent="0.2">
      <c r="A31" s="32">
        <v>24</v>
      </c>
      <c r="B31" s="33" t="s">
        <v>34</v>
      </c>
      <c r="C31" s="34" t="s">
        <v>74</v>
      </c>
      <c r="D31" s="7">
        <v>40908</v>
      </c>
      <c r="E31" s="35" t="s">
        <v>87</v>
      </c>
      <c r="F31" s="36" t="s">
        <v>116</v>
      </c>
      <c r="G31" s="7">
        <v>40908</v>
      </c>
      <c r="H31" s="8">
        <v>609341.9</v>
      </c>
      <c r="I31" s="8">
        <v>3314619.58</v>
      </c>
      <c r="J31" s="8">
        <v>982046.11</v>
      </c>
      <c r="K31" s="8">
        <v>1973114.19</v>
      </c>
      <c r="L31" s="8">
        <f t="shared" si="8"/>
        <v>6879121.7799999993</v>
      </c>
      <c r="M31" s="8">
        <v>1099125.02</v>
      </c>
      <c r="N31" s="8">
        <v>5040512.9000000004</v>
      </c>
      <c r="O31" s="8">
        <v>1297628.74</v>
      </c>
      <c r="P31" s="8">
        <v>2889653.47</v>
      </c>
      <c r="Q31" s="8">
        <f t="shared" si="9"/>
        <v>10326920.130000001</v>
      </c>
      <c r="R31" s="49">
        <f t="shared" si="3"/>
        <v>0.50119745808599458</v>
      </c>
      <c r="S31" s="49">
        <f t="shared" si="4"/>
        <v>0.80379031870284967</v>
      </c>
      <c r="T31" s="49">
        <f t="shared" si="5"/>
        <v>0.52069122212812124</v>
      </c>
      <c r="U31" s="49">
        <f t="shared" si="6"/>
        <v>0.32135215117343119</v>
      </c>
      <c r="V31" s="49">
        <f t="shared" si="7"/>
        <v>0.46451405835766679</v>
      </c>
    </row>
    <row r="32" spans="1:24" x14ac:dyDescent="0.2">
      <c r="A32" s="1">
        <v>25</v>
      </c>
      <c r="B32" s="2" t="s">
        <v>35</v>
      </c>
      <c r="C32" s="28" t="s">
        <v>75</v>
      </c>
      <c r="D32" s="29">
        <v>40907</v>
      </c>
      <c r="E32" s="30" t="s">
        <v>87</v>
      </c>
      <c r="F32" s="31" t="s">
        <v>117</v>
      </c>
      <c r="G32" s="29">
        <v>40907</v>
      </c>
      <c r="H32" s="24">
        <v>235838.37</v>
      </c>
      <c r="I32" s="24">
        <v>309048.03999999998</v>
      </c>
      <c r="J32" s="24">
        <v>194460.97</v>
      </c>
      <c r="K32" s="24">
        <v>420210.57</v>
      </c>
      <c r="L32" s="24">
        <f t="shared" si="8"/>
        <v>1159557.95</v>
      </c>
      <c r="M32" s="24">
        <v>244218.06</v>
      </c>
      <c r="N32" s="24">
        <v>400892.65</v>
      </c>
      <c r="O32" s="24">
        <v>197427.39</v>
      </c>
      <c r="P32" s="24">
        <v>583653.80000000005</v>
      </c>
      <c r="Q32" s="24">
        <f t="shared" si="9"/>
        <v>1426191.9</v>
      </c>
      <c r="R32" s="50">
        <f t="shared" si="3"/>
        <v>0.22994448013572755</v>
      </c>
      <c r="S32" s="50">
        <f t="shared" si="4"/>
        <v>3.5531495574702365E-2</v>
      </c>
      <c r="T32" s="50">
        <f t="shared" si="5"/>
        <v>0.29718554435744049</v>
      </c>
      <c r="U32" s="50">
        <f t="shared" si="6"/>
        <v>1.5254577820937643E-2</v>
      </c>
      <c r="V32" s="50">
        <f t="shared" si="7"/>
        <v>0.38895554197982229</v>
      </c>
    </row>
    <row r="33" spans="1:22" x14ac:dyDescent="0.2">
      <c r="A33" s="32">
        <v>26</v>
      </c>
      <c r="B33" s="33" t="s">
        <v>36</v>
      </c>
      <c r="C33" s="34" t="s">
        <v>63</v>
      </c>
      <c r="D33" s="7">
        <v>40908</v>
      </c>
      <c r="E33" s="35" t="s">
        <v>87</v>
      </c>
      <c r="F33" s="36" t="s">
        <v>118</v>
      </c>
      <c r="G33" s="7">
        <v>40908</v>
      </c>
      <c r="H33" s="8">
        <v>114016.24</v>
      </c>
      <c r="I33" s="8">
        <v>169567.94</v>
      </c>
      <c r="J33" s="8">
        <v>116243.53</v>
      </c>
      <c r="K33" s="8">
        <v>109308.75</v>
      </c>
      <c r="L33" s="8">
        <f t="shared" si="8"/>
        <v>509136.45999999996</v>
      </c>
      <c r="M33" s="8">
        <v>133421.38</v>
      </c>
      <c r="N33" s="8">
        <v>183546.38</v>
      </c>
      <c r="O33" s="8">
        <v>145830.81</v>
      </c>
      <c r="P33" s="8">
        <v>130157.3</v>
      </c>
      <c r="Q33" s="8">
        <f t="shared" si="9"/>
        <v>592955.87</v>
      </c>
      <c r="R33" s="49">
        <f t="shared" si="3"/>
        <v>0.1646305393253511</v>
      </c>
      <c r="S33" s="49">
        <f t="shared" si="4"/>
        <v>0.17019628081052307</v>
      </c>
      <c r="T33" s="49">
        <f t="shared" si="5"/>
        <v>8.2435630225855316E-2</v>
      </c>
      <c r="U33" s="49">
        <f t="shared" si="6"/>
        <v>0.2545284025700183</v>
      </c>
      <c r="V33" s="49">
        <f t="shared" si="7"/>
        <v>0.19073084268185303</v>
      </c>
    </row>
    <row r="34" spans="1:22" x14ac:dyDescent="0.2">
      <c r="A34" s="1">
        <v>27</v>
      </c>
      <c r="B34" s="2" t="s">
        <v>37</v>
      </c>
      <c r="C34" s="28" t="s">
        <v>76</v>
      </c>
      <c r="D34" s="29">
        <v>40907</v>
      </c>
      <c r="E34" s="30" t="s">
        <v>87</v>
      </c>
      <c r="F34" s="26" t="s">
        <v>119</v>
      </c>
      <c r="G34" s="27">
        <v>40907</v>
      </c>
      <c r="H34" s="24">
        <v>1057084.04</v>
      </c>
      <c r="I34" s="24">
        <v>4329146.8</v>
      </c>
      <c r="J34" s="24">
        <v>1083659.31</v>
      </c>
      <c r="K34" s="24">
        <v>1418835.61</v>
      </c>
      <c r="L34" s="24">
        <f t="shared" si="8"/>
        <v>7888725.7600000007</v>
      </c>
      <c r="M34" s="24">
        <v>1433180.33</v>
      </c>
      <c r="N34" s="24">
        <v>4634202.46</v>
      </c>
      <c r="O34" s="24">
        <v>1265539.79</v>
      </c>
      <c r="P34" s="24">
        <v>2113617.9900000002</v>
      </c>
      <c r="Q34" s="24">
        <f t="shared" si="9"/>
        <v>9446540.5700000003</v>
      </c>
      <c r="R34" s="50">
        <f t="shared" si="3"/>
        <v>0.19747356637734104</v>
      </c>
      <c r="S34" s="50">
        <f t="shared" si="4"/>
        <v>0.35578655600551867</v>
      </c>
      <c r="T34" s="50">
        <f t="shared" si="5"/>
        <v>7.0465538382759485E-2</v>
      </c>
      <c r="U34" s="50">
        <f t="shared" si="6"/>
        <v>0.1678391707814515</v>
      </c>
      <c r="V34" s="50">
        <f t="shared" si="7"/>
        <v>0.48968490437028156</v>
      </c>
    </row>
    <row r="35" spans="1:22" x14ac:dyDescent="0.2">
      <c r="A35" s="32">
        <v>28</v>
      </c>
      <c r="B35" s="33" t="s">
        <v>38</v>
      </c>
      <c r="C35" s="34" t="s">
        <v>64</v>
      </c>
      <c r="D35" s="7">
        <v>40908</v>
      </c>
      <c r="E35" s="35" t="s">
        <v>87</v>
      </c>
      <c r="F35" s="36" t="s">
        <v>120</v>
      </c>
      <c r="G35" s="7">
        <v>40908</v>
      </c>
      <c r="H35" s="8">
        <v>65645.600000000006</v>
      </c>
      <c r="I35" s="8">
        <v>238158.77</v>
      </c>
      <c r="J35" s="8">
        <v>172841.19</v>
      </c>
      <c r="K35" s="8">
        <v>0</v>
      </c>
      <c r="L35" s="8">
        <f t="shared" ref="L35:L49" si="10">SUM(H35:K35)</f>
        <v>476645.56</v>
      </c>
      <c r="M35" s="8">
        <v>238939.06</v>
      </c>
      <c r="N35" s="8">
        <v>253545.58</v>
      </c>
      <c r="O35" s="8">
        <v>199411.46</v>
      </c>
      <c r="P35" s="8"/>
      <c r="Q35" s="8">
        <f t="shared" si="9"/>
        <v>691896.1</v>
      </c>
      <c r="R35" s="49">
        <f t="shared" si="3"/>
        <v>0.45159455592117537</v>
      </c>
      <c r="S35" s="51">
        <f t="shared" si="4"/>
        <v>2.6398335912841069</v>
      </c>
      <c r="T35" s="49">
        <f t="shared" si="5"/>
        <v>6.4607362559018888E-2</v>
      </c>
      <c r="U35" s="49">
        <f t="shared" si="6"/>
        <v>0.15372649308882913</v>
      </c>
      <c r="V35" s="49" t="e">
        <f t="shared" si="7"/>
        <v>#DIV/0!</v>
      </c>
    </row>
    <row r="36" spans="1:22" x14ac:dyDescent="0.2">
      <c r="A36" s="1">
        <v>29</v>
      </c>
      <c r="B36" s="2" t="s">
        <v>39</v>
      </c>
      <c r="C36" s="28" t="s">
        <v>137</v>
      </c>
      <c r="D36" s="29">
        <v>40908</v>
      </c>
      <c r="E36" s="30" t="s">
        <v>87</v>
      </c>
      <c r="F36" s="31" t="s">
        <v>121</v>
      </c>
      <c r="G36" s="29">
        <v>40908</v>
      </c>
      <c r="H36" s="24">
        <v>2362985.2000000002</v>
      </c>
      <c r="I36" s="24">
        <v>5653192.8700000001</v>
      </c>
      <c r="J36" s="24">
        <v>10603615.17</v>
      </c>
      <c r="K36" s="24">
        <v>15490098.4</v>
      </c>
      <c r="L36" s="24">
        <f t="shared" si="10"/>
        <v>34109891.640000001</v>
      </c>
      <c r="M36" s="24">
        <v>2410037.5499999998</v>
      </c>
      <c r="N36" s="24">
        <v>5762882.9100000001</v>
      </c>
      <c r="O36" s="24">
        <v>10824051.41</v>
      </c>
      <c r="P36" s="24">
        <v>15729839.539999999</v>
      </c>
      <c r="Q36" s="24">
        <f t="shared" si="9"/>
        <v>34726811.409999996</v>
      </c>
      <c r="R36" s="50">
        <f t="shared" si="3"/>
        <v>1.8086242445770395E-2</v>
      </c>
      <c r="S36" s="50">
        <f t="shared" si="4"/>
        <v>1.9912249133003268E-2</v>
      </c>
      <c r="T36" s="50">
        <f t="shared" si="5"/>
        <v>1.9403201433670469E-2</v>
      </c>
      <c r="U36" s="50">
        <f t="shared" si="6"/>
        <v>2.0788781605698414E-2</v>
      </c>
      <c r="V36" s="50">
        <f t="shared" si="7"/>
        <v>1.5477057266466421E-2</v>
      </c>
    </row>
    <row r="37" spans="1:22" x14ac:dyDescent="0.2">
      <c r="A37" s="32">
        <v>30</v>
      </c>
      <c r="B37" s="33" t="s">
        <v>40</v>
      </c>
      <c r="C37" s="34" t="s">
        <v>77</v>
      </c>
      <c r="D37" s="7">
        <v>40906</v>
      </c>
      <c r="E37" s="35" t="s">
        <v>87</v>
      </c>
      <c r="F37" s="36" t="s">
        <v>122</v>
      </c>
      <c r="G37" s="7">
        <v>40906</v>
      </c>
      <c r="H37" s="8">
        <v>4677960.13</v>
      </c>
      <c r="I37" s="8">
        <v>9525592.7599999998</v>
      </c>
      <c r="J37" s="8">
        <v>11926382.35</v>
      </c>
      <c r="K37" s="8">
        <v>27031825.789999999</v>
      </c>
      <c r="L37" s="8">
        <f t="shared" si="10"/>
        <v>53161761.030000001</v>
      </c>
      <c r="M37" s="8">
        <v>4843626.62</v>
      </c>
      <c r="N37" s="8">
        <v>9862934.5600000005</v>
      </c>
      <c r="O37" s="8">
        <v>11979678.08</v>
      </c>
      <c r="P37" s="8">
        <v>26947465.66</v>
      </c>
      <c r="Q37" s="8">
        <f t="shared" si="9"/>
        <v>53633704.920000002</v>
      </c>
      <c r="R37" s="49">
        <f t="shared" si="3"/>
        <v>8.8775067051234391E-3</v>
      </c>
      <c r="S37" s="49">
        <f t="shared" si="4"/>
        <v>3.5414258650383168E-2</v>
      </c>
      <c r="T37" s="49">
        <f t="shared" si="5"/>
        <v>3.5414258041407187E-2</v>
      </c>
      <c r="U37" s="49">
        <f t="shared" si="6"/>
        <v>4.4687255897006839E-3</v>
      </c>
      <c r="V37" s="49">
        <f t="shared" si="7"/>
        <v>-3.1207707039606625E-3</v>
      </c>
    </row>
    <row r="38" spans="1:22" x14ac:dyDescent="0.2">
      <c r="A38" s="1">
        <v>31</v>
      </c>
      <c r="B38" s="2" t="s">
        <v>41</v>
      </c>
      <c r="C38" s="28" t="s">
        <v>78</v>
      </c>
      <c r="D38" s="29">
        <v>40908</v>
      </c>
      <c r="E38" s="30" t="s">
        <v>87</v>
      </c>
      <c r="F38" s="31" t="s">
        <v>123</v>
      </c>
      <c r="G38" s="29">
        <v>40908</v>
      </c>
      <c r="H38" s="24">
        <v>1069709.93</v>
      </c>
      <c r="I38" s="24">
        <v>1725077.03</v>
      </c>
      <c r="J38" s="24">
        <v>1874868.23</v>
      </c>
      <c r="K38" s="24">
        <v>1241659.67</v>
      </c>
      <c r="L38" s="24">
        <f t="shared" si="10"/>
        <v>5911314.8599999994</v>
      </c>
      <c r="M38" s="24">
        <v>1069709.93</v>
      </c>
      <c r="N38" s="24">
        <v>1725092.65</v>
      </c>
      <c r="O38" s="24">
        <v>1874868.23</v>
      </c>
      <c r="P38" s="24">
        <v>1241659.67</v>
      </c>
      <c r="Q38" s="24">
        <f t="shared" si="9"/>
        <v>5911330.4800000004</v>
      </c>
      <c r="R38" s="50">
        <f t="shared" si="3"/>
        <v>2.6423901231531488E-6</v>
      </c>
      <c r="S38" s="50">
        <f t="shared" si="4"/>
        <v>0</v>
      </c>
      <c r="T38" s="50">
        <f t="shared" si="5"/>
        <v>9.0546681268399709E-6</v>
      </c>
      <c r="U38" s="50">
        <f t="shared" si="6"/>
        <v>0</v>
      </c>
      <c r="V38" s="50">
        <f t="shared" si="7"/>
        <v>0</v>
      </c>
    </row>
    <row r="39" spans="1:22" x14ac:dyDescent="0.2">
      <c r="A39" s="32">
        <v>32</v>
      </c>
      <c r="B39" s="33" t="s">
        <v>42</v>
      </c>
      <c r="C39" s="34" t="s">
        <v>79</v>
      </c>
      <c r="D39" s="7">
        <v>40907</v>
      </c>
      <c r="E39" s="35" t="s">
        <v>87</v>
      </c>
      <c r="F39" s="36" t="s">
        <v>124</v>
      </c>
      <c r="G39" s="7">
        <v>40907</v>
      </c>
      <c r="H39" s="8">
        <v>633392.24</v>
      </c>
      <c r="I39" s="8">
        <v>12605989.869999999</v>
      </c>
      <c r="J39" s="8">
        <v>4422563.4000000004</v>
      </c>
      <c r="K39" s="8">
        <v>2904684.53</v>
      </c>
      <c r="L39" s="8">
        <f t="shared" si="10"/>
        <v>20566630.039999999</v>
      </c>
      <c r="M39" s="8">
        <v>913453.46</v>
      </c>
      <c r="N39" s="8">
        <v>14159044.470000001</v>
      </c>
      <c r="O39" s="8">
        <v>5066399.51</v>
      </c>
      <c r="P39" s="8">
        <v>6432799.8799999999</v>
      </c>
      <c r="Q39" s="8">
        <f t="shared" si="9"/>
        <v>26571697.319999997</v>
      </c>
      <c r="R39" s="49">
        <f t="shared" si="3"/>
        <v>0.29198110085710471</v>
      </c>
      <c r="S39" s="49">
        <f t="shared" si="4"/>
        <v>0.44216080070699948</v>
      </c>
      <c r="T39" s="49">
        <f t="shared" si="5"/>
        <v>0.12319973409593121</v>
      </c>
      <c r="U39" s="49">
        <f t="shared" si="6"/>
        <v>0.14557984855570405</v>
      </c>
      <c r="V39" s="49">
        <f t="shared" si="7"/>
        <v>1.2146294420482215</v>
      </c>
    </row>
    <row r="40" spans="1:22" x14ac:dyDescent="0.2">
      <c r="A40" s="1">
        <v>33</v>
      </c>
      <c r="B40" s="2" t="s">
        <v>43</v>
      </c>
      <c r="C40" s="28" t="s">
        <v>80</v>
      </c>
      <c r="D40" s="29">
        <v>40907</v>
      </c>
      <c r="E40" s="30" t="s">
        <v>87</v>
      </c>
      <c r="F40" s="31" t="s">
        <v>125</v>
      </c>
      <c r="G40" s="29">
        <v>40907</v>
      </c>
      <c r="H40" s="24">
        <v>2282727.2000000002</v>
      </c>
      <c r="I40" s="24">
        <v>7186388.0099999998</v>
      </c>
      <c r="J40" s="24">
        <v>7444078.3300000001</v>
      </c>
      <c r="K40" s="24">
        <v>8085066.8700000001</v>
      </c>
      <c r="L40" s="24">
        <f t="shared" si="10"/>
        <v>24998260.41</v>
      </c>
      <c r="M40" s="24">
        <v>2649780.21</v>
      </c>
      <c r="N40" s="24">
        <v>9438529.6799999997</v>
      </c>
      <c r="O40" s="24">
        <v>8125989.6799999997</v>
      </c>
      <c r="P40" s="24">
        <v>9776224.5399999991</v>
      </c>
      <c r="Q40" s="24">
        <f t="shared" si="9"/>
        <v>29990524.109999999</v>
      </c>
      <c r="R40" s="50">
        <f t="shared" si="3"/>
        <v>0.19970444415416022</v>
      </c>
      <c r="S40" s="50">
        <f t="shared" si="4"/>
        <v>0.16079582790269442</v>
      </c>
      <c r="T40" s="50">
        <f t="shared" si="5"/>
        <v>0.31338993481372013</v>
      </c>
      <c r="U40" s="50">
        <f t="shared" si="6"/>
        <v>9.1604537159672761E-2</v>
      </c>
      <c r="V40" s="50">
        <f t="shared" si="7"/>
        <v>0.20917052353334453</v>
      </c>
    </row>
    <row r="41" spans="1:22" x14ac:dyDescent="0.2">
      <c r="A41" s="32">
        <v>34</v>
      </c>
      <c r="B41" s="33" t="s">
        <v>44</v>
      </c>
      <c r="C41" s="34" t="s">
        <v>81</v>
      </c>
      <c r="D41" s="7">
        <v>40906</v>
      </c>
      <c r="E41" s="35" t="s">
        <v>87</v>
      </c>
      <c r="F41" s="36" t="s">
        <v>126</v>
      </c>
      <c r="G41" s="7">
        <v>40906</v>
      </c>
      <c r="H41" s="8">
        <v>1209833.27</v>
      </c>
      <c r="I41" s="8">
        <v>6028813.7300000004</v>
      </c>
      <c r="J41" s="8">
        <v>2263453.54</v>
      </c>
      <c r="K41" s="8">
        <v>3735282.85</v>
      </c>
      <c r="L41" s="8">
        <f t="shared" si="10"/>
        <v>13237383.389999999</v>
      </c>
      <c r="M41" s="8">
        <v>1209833.27</v>
      </c>
      <c r="N41" s="8">
        <v>6028813.7300000004</v>
      </c>
      <c r="O41" s="8">
        <v>2263453.54</v>
      </c>
      <c r="P41" s="8">
        <v>3735282.85</v>
      </c>
      <c r="Q41" s="8">
        <f t="shared" si="9"/>
        <v>13237383.389999999</v>
      </c>
      <c r="R41" s="49">
        <f t="shared" si="3"/>
        <v>0</v>
      </c>
      <c r="S41" s="49">
        <f t="shared" si="4"/>
        <v>0</v>
      </c>
      <c r="T41" s="49">
        <f t="shared" si="5"/>
        <v>0</v>
      </c>
      <c r="U41" s="49">
        <f t="shared" si="6"/>
        <v>0</v>
      </c>
      <c r="V41" s="49">
        <f t="shared" si="7"/>
        <v>0</v>
      </c>
    </row>
    <row r="42" spans="1:22" s="46" customFormat="1" ht="25.5" x14ac:dyDescent="0.2">
      <c r="A42" s="39">
        <v>35</v>
      </c>
      <c r="B42" s="40" t="s">
        <v>147</v>
      </c>
      <c r="C42" s="41" t="s">
        <v>139</v>
      </c>
      <c r="D42" s="42">
        <v>40908</v>
      </c>
      <c r="E42" s="43" t="s">
        <v>87</v>
      </c>
      <c r="F42" s="44" t="s">
        <v>148</v>
      </c>
      <c r="G42" s="47" t="s">
        <v>149</v>
      </c>
      <c r="H42" s="45">
        <v>200239.56</v>
      </c>
      <c r="I42" s="45">
        <v>206906.87</v>
      </c>
      <c r="J42" s="45">
        <v>354771.76</v>
      </c>
      <c r="K42" s="45">
        <v>511357.21</v>
      </c>
      <c r="L42" s="45">
        <f t="shared" si="10"/>
        <v>1273275.3999999999</v>
      </c>
      <c r="M42" s="45">
        <v>203703.26</v>
      </c>
      <c r="N42" s="45">
        <v>211381.24</v>
      </c>
      <c r="O42" s="45">
        <v>400119.11</v>
      </c>
      <c r="P42" s="45">
        <v>520843.19</v>
      </c>
      <c r="Q42" s="45">
        <f t="shared" si="9"/>
        <v>1336046.8</v>
      </c>
      <c r="R42" s="50">
        <f t="shared" si="3"/>
        <v>4.9299153977215182E-2</v>
      </c>
      <c r="S42" s="50">
        <f t="shared" si="4"/>
        <v>1.7297780718255718E-2</v>
      </c>
      <c r="T42" s="50">
        <f t="shared" si="5"/>
        <v>2.1625043189721138E-2</v>
      </c>
      <c r="U42" s="50">
        <f t="shared" si="6"/>
        <v>0.1278211941108276</v>
      </c>
      <c r="V42" s="50">
        <f t="shared" si="7"/>
        <v>1.8550594016265132E-2</v>
      </c>
    </row>
    <row r="43" spans="1:22" x14ac:dyDescent="0.2">
      <c r="A43" s="32">
        <v>36</v>
      </c>
      <c r="B43" s="33" t="s">
        <v>45</v>
      </c>
      <c r="C43" s="34" t="s">
        <v>65</v>
      </c>
      <c r="D43" s="7">
        <v>40908</v>
      </c>
      <c r="E43" s="35" t="s">
        <v>87</v>
      </c>
      <c r="F43" s="36" t="s">
        <v>127</v>
      </c>
      <c r="G43" s="7">
        <v>40908</v>
      </c>
      <c r="H43" s="8">
        <v>125187.6</v>
      </c>
      <c r="I43" s="8">
        <v>162308.46</v>
      </c>
      <c r="J43" s="8">
        <v>159456.06</v>
      </c>
      <c r="K43" s="8">
        <v>209992.73</v>
      </c>
      <c r="L43" s="8">
        <f t="shared" si="10"/>
        <v>656944.85</v>
      </c>
      <c r="M43" s="8">
        <v>144422.99</v>
      </c>
      <c r="N43" s="8">
        <v>212496.12</v>
      </c>
      <c r="O43" s="8">
        <v>189321.55</v>
      </c>
      <c r="P43" s="8">
        <v>295193.7</v>
      </c>
      <c r="Q43" s="8">
        <f t="shared" si="9"/>
        <v>841434.35999999987</v>
      </c>
      <c r="R43" s="49">
        <f t="shared" si="3"/>
        <v>0.28082952473103329</v>
      </c>
      <c r="S43" s="49">
        <f t="shared" si="4"/>
        <v>0.15365251830053439</v>
      </c>
      <c r="T43" s="49">
        <f t="shared" si="5"/>
        <v>0.3092116085631027</v>
      </c>
      <c r="U43" s="49">
        <f t="shared" si="6"/>
        <v>0.18729604883000373</v>
      </c>
      <c r="V43" s="49">
        <f t="shared" si="7"/>
        <v>0.40573295085025074</v>
      </c>
    </row>
    <row r="44" spans="1:22" x14ac:dyDescent="0.2">
      <c r="A44" s="1">
        <v>37</v>
      </c>
      <c r="B44" s="2" t="s">
        <v>46</v>
      </c>
      <c r="C44" s="28" t="s">
        <v>82</v>
      </c>
      <c r="D44" s="29">
        <v>40906</v>
      </c>
      <c r="E44" s="30" t="s">
        <v>87</v>
      </c>
      <c r="F44" s="31" t="s">
        <v>128</v>
      </c>
      <c r="G44" s="29">
        <v>40906</v>
      </c>
      <c r="H44" s="24">
        <v>6048158.8700000001</v>
      </c>
      <c r="I44" s="24">
        <v>14132540.82</v>
      </c>
      <c r="J44" s="24">
        <v>21832306.73</v>
      </c>
      <c r="K44" s="24">
        <v>22437508.899999999</v>
      </c>
      <c r="L44" s="24">
        <f t="shared" si="10"/>
        <v>64450515.32</v>
      </c>
      <c r="M44" s="24">
        <v>6048158.8700000001</v>
      </c>
      <c r="N44" s="24">
        <v>14132540.82</v>
      </c>
      <c r="O44" s="24">
        <v>21832306.73</v>
      </c>
      <c r="P44" s="24">
        <v>22437508.899999999</v>
      </c>
      <c r="Q44" s="24">
        <f t="shared" si="9"/>
        <v>64450515.32</v>
      </c>
      <c r="R44" s="50">
        <f t="shared" si="3"/>
        <v>0</v>
      </c>
      <c r="S44" s="50">
        <f t="shared" si="4"/>
        <v>0</v>
      </c>
      <c r="T44" s="50">
        <f t="shared" si="5"/>
        <v>0</v>
      </c>
      <c r="U44" s="50">
        <f t="shared" si="6"/>
        <v>0</v>
      </c>
      <c r="V44" s="50">
        <f t="shared" si="7"/>
        <v>0</v>
      </c>
    </row>
    <row r="45" spans="1:22" x14ac:dyDescent="0.2">
      <c r="A45" s="32">
        <v>38</v>
      </c>
      <c r="B45" s="33" t="s">
        <v>47</v>
      </c>
      <c r="C45" s="34" t="s">
        <v>86</v>
      </c>
      <c r="D45" s="7">
        <v>40908</v>
      </c>
      <c r="E45" s="35" t="s">
        <v>87</v>
      </c>
      <c r="F45" s="36" t="s">
        <v>129</v>
      </c>
      <c r="G45" s="7">
        <v>40908</v>
      </c>
      <c r="H45" s="8">
        <v>2958567.09</v>
      </c>
      <c r="I45" s="8">
        <v>16469041.51</v>
      </c>
      <c r="J45" s="8">
        <v>5699911.0599999996</v>
      </c>
      <c r="K45" s="8">
        <v>5871948.4000000004</v>
      </c>
      <c r="L45" s="8">
        <f t="shared" si="10"/>
        <v>30999468.060000002</v>
      </c>
      <c r="M45" s="8">
        <v>2928191.51</v>
      </c>
      <c r="N45" s="8">
        <v>16469041.51</v>
      </c>
      <c r="O45" s="8">
        <v>5699911.0599999996</v>
      </c>
      <c r="P45" s="8">
        <v>5871948.4000000004</v>
      </c>
      <c r="Q45" s="8">
        <f t="shared" si="9"/>
        <v>30969092.479999997</v>
      </c>
      <c r="R45" s="49">
        <f t="shared" si="3"/>
        <v>-9.7987423336465262E-4</v>
      </c>
      <c r="S45" s="49">
        <f t="shared" si="4"/>
        <v>-1.0266990430154554E-2</v>
      </c>
      <c r="T45" s="49">
        <f t="shared" si="5"/>
        <v>0</v>
      </c>
      <c r="U45" s="49">
        <f t="shared" si="6"/>
        <v>0</v>
      </c>
      <c r="V45" s="49">
        <f t="shared" si="7"/>
        <v>0</v>
      </c>
    </row>
    <row r="46" spans="1:22" x14ac:dyDescent="0.2">
      <c r="A46" s="1">
        <v>39</v>
      </c>
      <c r="B46" s="2" t="s">
        <v>48</v>
      </c>
      <c r="C46" s="28" t="s">
        <v>83</v>
      </c>
      <c r="D46" s="29">
        <v>40908</v>
      </c>
      <c r="E46" s="30" t="s">
        <v>87</v>
      </c>
      <c r="F46" s="31" t="s">
        <v>130</v>
      </c>
      <c r="G46" s="29">
        <v>40908</v>
      </c>
      <c r="H46" s="24">
        <v>0</v>
      </c>
      <c r="I46" s="24">
        <v>8038499.2999160001</v>
      </c>
      <c r="J46" s="24">
        <v>2966431.9373239996</v>
      </c>
      <c r="K46" s="24">
        <v>2173825.7989999996</v>
      </c>
      <c r="L46" s="24">
        <f t="shared" si="10"/>
        <v>13178757.03624</v>
      </c>
      <c r="M46" s="24"/>
      <c r="N46" s="24">
        <v>8210523.1799999997</v>
      </c>
      <c r="O46" s="24">
        <v>3029913.58</v>
      </c>
      <c r="P46" s="24">
        <v>2220345.67</v>
      </c>
      <c r="Q46" s="24">
        <f t="shared" si="9"/>
        <v>13460782.43</v>
      </c>
      <c r="R46" s="50">
        <f t="shared" si="3"/>
        <v>2.1399999482839105E-2</v>
      </c>
      <c r="S46" s="50" t="e">
        <f t="shared" si="4"/>
        <v>#DIV/0!</v>
      </c>
      <c r="T46" s="50">
        <f t="shared" si="5"/>
        <v>2.1399999386178647E-2</v>
      </c>
      <c r="U46" s="50">
        <f t="shared" si="6"/>
        <v>2.1399999736136488E-2</v>
      </c>
      <c r="V46" s="50">
        <f t="shared" si="7"/>
        <v>2.13999994946239E-2</v>
      </c>
    </row>
    <row r="47" spans="1:22" x14ac:dyDescent="0.2">
      <c r="A47" s="32">
        <v>40</v>
      </c>
      <c r="B47" s="33" t="s">
        <v>49</v>
      </c>
      <c r="C47" s="34" t="s">
        <v>66</v>
      </c>
      <c r="D47" s="7">
        <v>40908</v>
      </c>
      <c r="E47" s="35" t="s">
        <v>87</v>
      </c>
      <c r="F47" s="36" t="s">
        <v>131</v>
      </c>
      <c r="G47" s="7">
        <v>40908</v>
      </c>
      <c r="H47" s="8">
        <v>1834419.39</v>
      </c>
      <c r="I47" s="8">
        <v>4506120.93</v>
      </c>
      <c r="J47" s="8">
        <v>2532904</v>
      </c>
      <c r="K47" s="8">
        <v>2189151.96</v>
      </c>
      <c r="L47" s="8">
        <f t="shared" si="10"/>
        <v>11062596.280000001</v>
      </c>
      <c r="M47" s="8">
        <v>2855391.2</v>
      </c>
      <c r="N47" s="8">
        <v>5297011.4000000004</v>
      </c>
      <c r="O47" s="8">
        <v>3117355.11</v>
      </c>
      <c r="P47" s="8">
        <v>4362781.46</v>
      </c>
      <c r="Q47" s="8">
        <f t="shared" si="9"/>
        <v>15632539.170000002</v>
      </c>
      <c r="R47" s="49">
        <f t="shared" si="3"/>
        <v>0.4130985868355308</v>
      </c>
      <c r="S47" s="49">
        <f t="shared" si="4"/>
        <v>0.55656400906228987</v>
      </c>
      <c r="T47" s="49">
        <f t="shared" si="5"/>
        <v>0.17551470151068504</v>
      </c>
      <c r="U47" s="49">
        <f t="shared" si="6"/>
        <v>0.23074349047575415</v>
      </c>
      <c r="V47" s="49">
        <f t="shared" si="7"/>
        <v>0.99290937299756932</v>
      </c>
    </row>
    <row r="48" spans="1:22" x14ac:dyDescent="0.2">
      <c r="A48" s="1">
        <v>41</v>
      </c>
      <c r="B48" s="2" t="s">
        <v>50</v>
      </c>
      <c r="C48" s="28" t="s">
        <v>84</v>
      </c>
      <c r="D48" s="29">
        <v>40907</v>
      </c>
      <c r="E48" s="30" t="s">
        <v>87</v>
      </c>
      <c r="F48" s="31" t="s">
        <v>132</v>
      </c>
      <c r="G48" s="29">
        <v>40907</v>
      </c>
      <c r="H48" s="24">
        <v>0</v>
      </c>
      <c r="I48" s="24">
        <v>8047521.3799999999</v>
      </c>
      <c r="J48" s="24">
        <v>1457382.92</v>
      </c>
      <c r="K48" s="24">
        <v>0</v>
      </c>
      <c r="L48" s="24">
        <f>SUM(I48:K48)</f>
        <v>9504904.3000000007</v>
      </c>
      <c r="M48" s="24"/>
      <c r="N48" s="24">
        <v>11250848.939999999</v>
      </c>
      <c r="O48" s="24">
        <v>2189667.7200000002</v>
      </c>
      <c r="P48" s="24">
        <v>3004202.68</v>
      </c>
      <c r="Q48" s="24">
        <f>SUM(N48:P48)</f>
        <v>16444719.34</v>
      </c>
      <c r="R48" s="50">
        <f t="shared" si="3"/>
        <v>0.73012992250747843</v>
      </c>
      <c r="S48" s="50" t="e">
        <f t="shared" si="4"/>
        <v>#DIV/0!</v>
      </c>
      <c r="T48" s="50">
        <f t="shared" si="5"/>
        <v>0.39805145071885462</v>
      </c>
      <c r="U48" s="50">
        <f t="shared" si="6"/>
        <v>0.50246561143999147</v>
      </c>
      <c r="V48" s="50" t="e">
        <f t="shared" si="7"/>
        <v>#DIV/0!</v>
      </c>
    </row>
    <row r="49" spans="1:22" x14ac:dyDescent="0.2">
      <c r="A49" s="53">
        <v>42</v>
      </c>
      <c r="B49" s="54" t="s">
        <v>51</v>
      </c>
      <c r="C49" s="55" t="s">
        <v>85</v>
      </c>
      <c r="D49" s="56">
        <v>40907</v>
      </c>
      <c r="E49" s="57" t="s">
        <v>87</v>
      </c>
      <c r="F49" s="58" t="s">
        <v>133</v>
      </c>
      <c r="G49" s="56">
        <v>40907</v>
      </c>
      <c r="H49" s="59">
        <v>532232.21</v>
      </c>
      <c r="I49" s="59">
        <v>4729292.79</v>
      </c>
      <c r="J49" s="59">
        <v>1109061.6000000001</v>
      </c>
      <c r="K49" s="59">
        <v>1154131.1499999999</v>
      </c>
      <c r="L49" s="59">
        <f t="shared" si="10"/>
        <v>7524717.75</v>
      </c>
      <c r="M49" s="59"/>
      <c r="N49" s="59"/>
      <c r="O49" s="59"/>
      <c r="P49" s="59"/>
      <c r="Q49" s="59">
        <f>SUM(M49:P49)</f>
        <v>0</v>
      </c>
      <c r="R49" s="60">
        <f t="shared" si="3"/>
        <v>-1</v>
      </c>
      <c r="S49" s="60">
        <f t="shared" si="4"/>
        <v>-1</v>
      </c>
      <c r="T49" s="60">
        <f t="shared" si="5"/>
        <v>-1</v>
      </c>
      <c r="U49" s="60">
        <f t="shared" si="6"/>
        <v>-1</v>
      </c>
      <c r="V49" s="60">
        <f t="shared" si="7"/>
        <v>-1</v>
      </c>
    </row>
    <row r="50" spans="1:22" x14ac:dyDescent="0.2">
      <c r="A50" s="1">
        <v>43</v>
      </c>
      <c r="B50" s="9" t="s">
        <v>52</v>
      </c>
      <c r="C50" s="38" t="s">
        <v>140</v>
      </c>
      <c r="D50" s="10">
        <v>40907</v>
      </c>
      <c r="E50" s="21" t="s">
        <v>146</v>
      </c>
      <c r="F50" s="11" t="s">
        <v>134</v>
      </c>
      <c r="G50" s="11" t="s">
        <v>134</v>
      </c>
      <c r="H50" s="24">
        <v>0</v>
      </c>
      <c r="I50" s="24">
        <v>368940.34</v>
      </c>
      <c r="J50" s="24">
        <v>57065.9</v>
      </c>
      <c r="K50" s="24">
        <v>230157.36</v>
      </c>
      <c r="L50" s="12">
        <f>SUM(H50:K50)</f>
        <v>656163.60000000009</v>
      </c>
      <c r="M50" s="8">
        <v>199766.01</v>
      </c>
      <c r="N50" s="24">
        <v>475271.53</v>
      </c>
      <c r="O50" s="24">
        <v>144047.07</v>
      </c>
      <c r="P50" s="24">
        <v>451658.31</v>
      </c>
      <c r="Q50" s="12">
        <f>SUM(M50:P50)</f>
        <v>1270742.9200000002</v>
      </c>
      <c r="R50" s="50">
        <f t="shared" si="3"/>
        <v>0.93662513434149641</v>
      </c>
      <c r="S50" s="50" t="e">
        <f t="shared" si="4"/>
        <v>#DIV/0!</v>
      </c>
      <c r="T50" s="50">
        <f t="shared" si="5"/>
        <v>0.28820700387493536</v>
      </c>
      <c r="U50" s="50">
        <f t="shared" si="6"/>
        <v>1.5242232226250705</v>
      </c>
      <c r="V50" s="50">
        <f t="shared" si="7"/>
        <v>0.96238916713330402</v>
      </c>
    </row>
    <row r="51" spans="1:22" ht="14.25" thickBot="1" x14ac:dyDescent="0.3">
      <c r="A51" s="13"/>
      <c r="B51" s="14"/>
      <c r="C51" s="14"/>
      <c r="D51" s="15"/>
      <c r="E51" s="14"/>
      <c r="F51" s="15"/>
      <c r="G51" s="15"/>
      <c r="H51" s="14"/>
      <c r="I51" s="14"/>
      <c r="J51" s="14"/>
      <c r="K51" s="14"/>
      <c r="L51" s="14"/>
      <c r="P51" s="22"/>
    </row>
    <row r="52" spans="1:22" x14ac:dyDescent="0.2">
      <c r="A52" s="16" t="s">
        <v>55</v>
      </c>
      <c r="B52" s="17"/>
      <c r="C52" s="17"/>
      <c r="D52" s="17"/>
      <c r="E52" s="17"/>
      <c r="F52" s="18"/>
      <c r="G52" s="17"/>
      <c r="H52" s="18"/>
      <c r="I52" s="17"/>
      <c r="J52" s="17"/>
      <c r="K52" s="17"/>
      <c r="L52" s="17"/>
      <c r="P52" s="23"/>
    </row>
    <row r="53" spans="1:22" x14ac:dyDescent="0.2">
      <c r="A53" s="16" t="s">
        <v>53</v>
      </c>
      <c r="B53" s="19"/>
      <c r="C53" s="19"/>
      <c r="D53" s="19"/>
      <c r="E53" s="19"/>
      <c r="F53" s="1"/>
      <c r="G53" s="19"/>
      <c r="H53" s="1"/>
      <c r="I53" s="19"/>
      <c r="J53" s="19"/>
      <c r="K53" s="19"/>
      <c r="L53" s="19"/>
    </row>
    <row r="54" spans="1:22" x14ac:dyDescent="0.2">
      <c r="A54" s="16" t="s">
        <v>153</v>
      </c>
      <c r="B54" s="19"/>
      <c r="C54" s="19"/>
      <c r="D54" s="19"/>
      <c r="E54" s="19"/>
      <c r="F54" s="1"/>
      <c r="G54" s="19"/>
      <c r="H54" s="1"/>
      <c r="I54" s="19"/>
      <c r="J54" s="19"/>
      <c r="K54" s="19"/>
      <c r="L54" s="19"/>
    </row>
    <row r="55" spans="1:22" x14ac:dyDescent="0.2">
      <c r="A55" s="16"/>
      <c r="B55" s="19"/>
      <c r="C55" s="19"/>
      <c r="D55" s="19"/>
      <c r="E55" s="19"/>
      <c r="F55" s="1"/>
      <c r="G55" s="19"/>
      <c r="H55" s="1"/>
      <c r="I55" s="19"/>
      <c r="J55" s="19"/>
      <c r="K55" s="19"/>
      <c r="L55" s="19"/>
    </row>
    <row r="56" spans="1:22" x14ac:dyDescent="0.2">
      <c r="A56" s="16" t="s">
        <v>145</v>
      </c>
      <c r="B56" s="19"/>
      <c r="C56" s="19"/>
      <c r="D56" s="19"/>
      <c r="E56" s="19"/>
      <c r="F56" s="1"/>
      <c r="G56" s="20"/>
      <c r="H56" s="20"/>
      <c r="I56" s="20"/>
      <c r="J56" s="20"/>
      <c r="K56" s="20"/>
      <c r="L56" s="20"/>
    </row>
    <row r="57" spans="1:22" x14ac:dyDescent="0.2">
      <c r="A57" s="16" t="s">
        <v>143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22" x14ac:dyDescent="0.2">
      <c r="A58" s="16"/>
      <c r="B58" s="19"/>
      <c r="C58" s="19"/>
      <c r="D58" s="19"/>
      <c r="E58" s="19"/>
      <c r="F58" s="1"/>
      <c r="G58" s="20"/>
      <c r="H58" s="20"/>
      <c r="I58" s="20"/>
      <c r="J58" s="20"/>
      <c r="K58" s="20"/>
      <c r="L58" s="20"/>
    </row>
  </sheetData>
  <mergeCells count="12">
    <mergeCell ref="M5:Q5"/>
    <mergeCell ref="R5:V5"/>
    <mergeCell ref="A1:L1"/>
    <mergeCell ref="A2:L2"/>
    <mergeCell ref="A5:A6"/>
    <mergeCell ref="B5:B6"/>
    <mergeCell ref="C5:C6"/>
    <mergeCell ref="D5:D6"/>
    <mergeCell ref="E5:E6"/>
    <mergeCell ref="F5:F6"/>
    <mergeCell ref="G5:G6"/>
    <mergeCell ref="H5:L5"/>
  </mergeCells>
  <phoneticPr fontId="8" type="noConversion"/>
  <pageMargins left="0.19" right="0.18" top="0.12" bottom="0.09" header="0" footer="0"/>
  <pageSetup scale="70" orientation="landscape" r:id="rId1"/>
  <headerFooter alignWithMargins="0"/>
  <ignoredErrors>
    <ignoredError sqref="L48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5"/>
  <sheetViews>
    <sheetView workbookViewId="0">
      <selection activeCell="E28" sqref="E28"/>
    </sheetView>
  </sheetViews>
  <sheetFormatPr baseColWidth="10" defaultRowHeight="12.75" x14ac:dyDescent="0.2"/>
  <cols>
    <col min="2" max="2" width="11.42578125" customWidth="1"/>
    <col min="3" max="3" width="11.7109375" customWidth="1"/>
    <col min="4" max="4" width="20.85546875" customWidth="1"/>
    <col min="5" max="5" width="31.140625" customWidth="1"/>
    <col min="6" max="6" width="14" customWidth="1"/>
  </cols>
  <sheetData>
    <row r="1" spans="3:7" x14ac:dyDescent="0.2">
      <c r="D1" s="86" t="s">
        <v>268</v>
      </c>
    </row>
    <row r="3" spans="3:7" x14ac:dyDescent="0.2">
      <c r="C3" s="182"/>
      <c r="D3" s="183" t="s">
        <v>266</v>
      </c>
      <c r="E3" s="183" t="s">
        <v>267</v>
      </c>
      <c r="F3" s="183" t="s">
        <v>264</v>
      </c>
      <c r="G3" s="183" t="s">
        <v>265</v>
      </c>
    </row>
    <row r="4" spans="3:7" x14ac:dyDescent="0.2">
      <c r="C4" s="183" t="s">
        <v>261</v>
      </c>
      <c r="D4" s="184">
        <f>609341.9+3314619.58</f>
        <v>3923961.48</v>
      </c>
      <c r="E4" s="184">
        <v>2384260.81</v>
      </c>
      <c r="F4" s="186">
        <f>+E4/D4</f>
        <v>0.60761575314954419</v>
      </c>
      <c r="G4" s="185">
        <f>1-F4</f>
        <v>0.39238424685045581</v>
      </c>
    </row>
    <row r="5" spans="3:7" x14ac:dyDescent="0.2">
      <c r="C5" s="183" t="s">
        <v>262</v>
      </c>
      <c r="D5" s="184">
        <v>982046.11</v>
      </c>
      <c r="E5" s="184">
        <v>488001.89</v>
      </c>
      <c r="F5" s="186">
        <f>+E5/D5</f>
        <v>0.4969236016830208</v>
      </c>
      <c r="G5" s="185">
        <f>1-F5</f>
        <v>0.50307639831697926</v>
      </c>
    </row>
    <row r="6" spans="3:7" x14ac:dyDescent="0.2">
      <c r="C6" s="183" t="s">
        <v>263</v>
      </c>
      <c r="D6" s="184">
        <v>1973114.19</v>
      </c>
      <c r="E6" s="184">
        <v>1074345.57</v>
      </c>
      <c r="F6" s="186">
        <f>+E6/D6</f>
        <v>0.54449234385162482</v>
      </c>
      <c r="G6" s="185">
        <f>1-F6</f>
        <v>0.45550765614837518</v>
      </c>
    </row>
    <row r="7" spans="3:7" x14ac:dyDescent="0.2">
      <c r="C7" s="182"/>
      <c r="D7" s="184">
        <f>SUM(D4:D6)</f>
        <v>6879121.7799999993</v>
      </c>
      <c r="E7" s="184">
        <f>SUM(E4:E6)</f>
        <v>3946608.2700000005</v>
      </c>
      <c r="F7" s="186">
        <f>+E7/D7</f>
        <v>0.5737081558105519</v>
      </c>
      <c r="G7" s="185">
        <f>1-F7</f>
        <v>0.4262918441894481</v>
      </c>
    </row>
    <row r="11" spans="3:7" x14ac:dyDescent="0.2">
      <c r="D11" s="86" t="s">
        <v>269</v>
      </c>
    </row>
    <row r="12" spans="3:7" x14ac:dyDescent="0.2">
      <c r="C12" s="182"/>
      <c r="D12" s="183" t="s">
        <v>266</v>
      </c>
      <c r="E12" s="183" t="s">
        <v>267</v>
      </c>
      <c r="F12" s="183" t="s">
        <v>264</v>
      </c>
      <c r="G12" s="183" t="s">
        <v>265</v>
      </c>
    </row>
    <row r="13" spans="3:7" x14ac:dyDescent="0.2">
      <c r="C13" s="183" t="s">
        <v>270</v>
      </c>
      <c r="D13" s="184">
        <v>841813.2</v>
      </c>
      <c r="E13" s="184">
        <v>399088.96</v>
      </c>
      <c r="F13" s="186">
        <f>+E13/D13</f>
        <v>0.47408256368515017</v>
      </c>
      <c r="G13" s="185">
        <f>1-F13</f>
        <v>0.52591743631484977</v>
      </c>
    </row>
    <row r="14" spans="3:7" x14ac:dyDescent="0.2">
      <c r="C14" s="183" t="s">
        <v>271</v>
      </c>
      <c r="D14" s="184">
        <v>14053889.800000001</v>
      </c>
      <c r="E14" s="184">
        <v>7768841.7300000004</v>
      </c>
      <c r="F14" s="186">
        <f>+E14/D14</f>
        <v>0.552789429870156</v>
      </c>
      <c r="G14" s="185">
        <f>1-F14</f>
        <v>0.447210570129844</v>
      </c>
    </row>
    <row r="15" spans="3:7" x14ac:dyDescent="0.2">
      <c r="C15" s="183" t="s">
        <v>262</v>
      </c>
      <c r="D15" s="184">
        <v>4818828.5199999996</v>
      </c>
      <c r="E15" s="184">
        <v>2080186.28</v>
      </c>
      <c r="F15" s="186">
        <f>+E15/D15</f>
        <v>0.43167883467245693</v>
      </c>
      <c r="G15" s="185">
        <f>1-F15</f>
        <v>0.56832116532754307</v>
      </c>
    </row>
    <row r="16" spans="3:7" x14ac:dyDescent="0.2">
      <c r="C16" s="183" t="s">
        <v>263</v>
      </c>
      <c r="D16" s="184">
        <v>4311491.47</v>
      </c>
      <c r="E16" s="184">
        <v>1860531.35</v>
      </c>
      <c r="F16" s="186">
        <f>+E16/D16</f>
        <v>0.43152847754561374</v>
      </c>
      <c r="G16" s="185">
        <f>1-F16</f>
        <v>0.56847152245438626</v>
      </c>
    </row>
    <row r="17" spans="3:7" x14ac:dyDescent="0.2">
      <c r="C17" s="182"/>
      <c r="D17" s="187">
        <f>SUM(D13:D16)</f>
        <v>24026022.989999998</v>
      </c>
      <c r="E17" s="184">
        <f>SUM(E13:E16)</f>
        <v>12108648.32</v>
      </c>
      <c r="F17" s="186">
        <f>+E17/D17</f>
        <v>0.50398055163102973</v>
      </c>
      <c r="G17" s="185">
        <f>1-F17</f>
        <v>0.49601944836897027</v>
      </c>
    </row>
    <row r="20" spans="3:7" ht="15" x14ac:dyDescent="0.25">
      <c r="C20" s="188" t="s">
        <v>272</v>
      </c>
      <c r="D20" s="188" t="s">
        <v>273</v>
      </c>
      <c r="E20" s="188" t="s">
        <v>274</v>
      </c>
      <c r="F20" s="188" t="s">
        <v>275</v>
      </c>
    </row>
    <row r="21" spans="3:7" x14ac:dyDescent="0.2">
      <c r="C21" s="182" t="s">
        <v>276</v>
      </c>
      <c r="D21" s="189">
        <v>841813.2</v>
      </c>
      <c r="E21" s="189">
        <v>399088.95999999996</v>
      </c>
      <c r="F21" s="190">
        <f>E21/D21*100</f>
        <v>47.408256368515005</v>
      </c>
    </row>
    <row r="22" spans="3:7" x14ac:dyDescent="0.2">
      <c r="C22" s="182" t="s">
        <v>277</v>
      </c>
      <c r="D22" s="189">
        <v>14053889.800000001</v>
      </c>
      <c r="E22" s="189">
        <v>7768841.7299999986</v>
      </c>
      <c r="F22" s="190">
        <f>E22/D22*100</f>
        <v>55.278942987015576</v>
      </c>
    </row>
    <row r="23" spans="3:7" x14ac:dyDescent="0.2">
      <c r="C23" s="182" t="s">
        <v>278</v>
      </c>
      <c r="D23" s="189">
        <v>4311491.47</v>
      </c>
      <c r="E23" s="189">
        <v>1860531.35</v>
      </c>
      <c r="F23" s="190">
        <f>E23/D23*100</f>
        <v>43.152847754561371</v>
      </c>
    </row>
    <row r="24" spans="3:7" x14ac:dyDescent="0.2">
      <c r="C24" s="182" t="s">
        <v>279</v>
      </c>
      <c r="D24" s="189">
        <v>4818828.5199999996</v>
      </c>
      <c r="E24" s="189">
        <v>2080186.28</v>
      </c>
      <c r="F24" s="190">
        <f>E24/D24*100</f>
        <v>43.167883467245694</v>
      </c>
    </row>
    <row r="25" spans="3:7" ht="15" x14ac:dyDescent="0.25">
      <c r="C25" s="188" t="s">
        <v>280</v>
      </c>
      <c r="D25" s="191">
        <f>SUM(D21:D24)</f>
        <v>24026022.989999998</v>
      </c>
      <c r="E25" s="191">
        <f>SUM(E21:E24)</f>
        <v>12108648.319999998</v>
      </c>
      <c r="F25" s="186">
        <f>+E25/D25</f>
        <v>0.50398055163102962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zoomScale="90" zoomScaleNormal="90" zoomScaleSheetLayoutView="70" workbookViewId="0">
      <selection activeCell="B33" sqref="B33"/>
    </sheetView>
  </sheetViews>
  <sheetFormatPr baseColWidth="10" defaultRowHeight="12.75" x14ac:dyDescent="0.2"/>
  <cols>
    <col min="1" max="1" width="9.5703125" style="192" customWidth="1"/>
    <col min="2" max="2" width="29.140625" style="193" bestFit="1" customWidth="1"/>
    <col min="3" max="3" width="20.7109375" style="193" customWidth="1"/>
    <col min="4" max="4" width="22" style="193" customWidth="1"/>
    <col min="5" max="5" width="13.140625" style="193" customWidth="1"/>
    <col min="6" max="6" width="11.28515625" style="192" customWidth="1"/>
    <col min="7" max="7" width="15.28515625" style="193" customWidth="1"/>
    <col min="8" max="11" width="5.140625" style="193" customWidth="1"/>
    <col min="12" max="12" width="13.42578125" style="192" customWidth="1"/>
    <col min="13" max="13" width="13.140625" style="192" customWidth="1"/>
    <col min="14" max="14" width="17.28515625" style="193" customWidth="1"/>
    <col min="15" max="16384" width="11.42578125" style="193"/>
  </cols>
  <sheetData>
    <row r="1" spans="1:17" ht="14.25" customHeight="1" x14ac:dyDescent="0.2"/>
    <row r="2" spans="1:17" s="194" customFormat="1" ht="24.75" customHeight="1" x14ac:dyDescent="0.3">
      <c r="A2" s="256" t="s">
        <v>290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</row>
    <row r="3" spans="1:17" s="194" customFormat="1" ht="24.75" customHeight="1" x14ac:dyDescent="0.25">
      <c r="A3" s="257" t="s">
        <v>291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</row>
    <row r="4" spans="1:17" ht="21.75" customHeight="1" x14ac:dyDescent="0.25">
      <c r="A4" s="257" t="s">
        <v>293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</row>
    <row r="5" spans="1:17" ht="14.25" customHeight="1" x14ac:dyDescent="0.2">
      <c r="C5" s="192"/>
      <c r="D5" s="192"/>
    </row>
    <row r="6" spans="1:17" ht="14.25" customHeight="1" x14ac:dyDescent="0.2">
      <c r="C6" s="192"/>
      <c r="D6" s="192"/>
    </row>
    <row r="7" spans="1:17" ht="19.5" customHeight="1" x14ac:dyDescent="0.2">
      <c r="A7" s="258" t="s">
        <v>286</v>
      </c>
      <c r="B7" s="258" t="s">
        <v>285</v>
      </c>
      <c r="C7" s="258" t="s">
        <v>3</v>
      </c>
      <c r="D7" s="258" t="s">
        <v>4</v>
      </c>
      <c r="E7" s="258" t="s">
        <v>5</v>
      </c>
      <c r="F7" s="258" t="s">
        <v>6</v>
      </c>
      <c r="G7" s="258" t="s">
        <v>7</v>
      </c>
      <c r="H7" s="258" t="s">
        <v>284</v>
      </c>
      <c r="I7" s="258"/>
      <c r="J7" s="258"/>
      <c r="K7" s="258"/>
      <c r="L7" s="258" t="s">
        <v>283</v>
      </c>
      <c r="M7" s="258" t="s">
        <v>287</v>
      </c>
      <c r="N7" s="258" t="s">
        <v>292</v>
      </c>
    </row>
    <row r="8" spans="1:17" ht="19.5" customHeight="1" thickBot="1" x14ac:dyDescent="0.25">
      <c r="A8" s="259"/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</row>
    <row r="9" spans="1:17" ht="16.5" customHeight="1" x14ac:dyDescent="0.2">
      <c r="A9" s="250">
        <v>1</v>
      </c>
      <c r="B9" s="252" t="s">
        <v>294</v>
      </c>
      <c r="C9" s="254" t="s">
        <v>296</v>
      </c>
      <c r="D9" s="248" t="s">
        <v>298</v>
      </c>
      <c r="E9" s="254" t="s">
        <v>87</v>
      </c>
      <c r="F9" s="244" t="s">
        <v>302</v>
      </c>
      <c r="G9" s="248" t="s">
        <v>298</v>
      </c>
      <c r="H9" s="243">
        <v>0.5</v>
      </c>
      <c r="I9" s="243"/>
      <c r="J9" s="243"/>
      <c r="K9" s="243"/>
      <c r="L9" s="244">
        <v>631</v>
      </c>
      <c r="M9" s="195" t="s">
        <v>289</v>
      </c>
      <c r="N9" s="246">
        <v>1073602.99</v>
      </c>
      <c r="Q9" s="196"/>
    </row>
    <row r="10" spans="1:17" ht="24.75" customHeight="1" x14ac:dyDescent="0.2">
      <c r="A10" s="251"/>
      <c r="B10" s="253"/>
      <c r="C10" s="238"/>
      <c r="D10" s="249"/>
      <c r="E10" s="238"/>
      <c r="F10" s="245"/>
      <c r="G10" s="249"/>
      <c r="H10" s="243"/>
      <c r="I10" s="243"/>
      <c r="J10" s="243"/>
      <c r="K10" s="243"/>
      <c r="L10" s="245"/>
      <c r="M10" s="236" t="s">
        <v>306</v>
      </c>
      <c r="N10" s="247"/>
      <c r="Q10" s="196"/>
    </row>
    <row r="11" spans="1:17" ht="24" customHeight="1" x14ac:dyDescent="0.2">
      <c r="A11" s="251"/>
      <c r="B11" s="253"/>
      <c r="C11" s="238"/>
      <c r="D11" s="249"/>
      <c r="E11" s="238"/>
      <c r="F11" s="245"/>
      <c r="G11" s="249"/>
      <c r="H11" s="243"/>
      <c r="I11" s="243"/>
      <c r="J11" s="243"/>
      <c r="K11" s="243"/>
      <c r="L11" s="245"/>
      <c r="M11" s="237"/>
      <c r="N11" s="247"/>
      <c r="Q11" s="196"/>
    </row>
    <row r="12" spans="1:17" ht="15.75" customHeight="1" x14ac:dyDescent="0.2">
      <c r="A12" s="232">
        <v>2</v>
      </c>
      <c r="B12" s="232" t="s">
        <v>15</v>
      </c>
      <c r="C12" s="255" t="s">
        <v>295</v>
      </c>
      <c r="D12" s="234" t="s">
        <v>299</v>
      </c>
      <c r="E12" s="233" t="s">
        <v>87</v>
      </c>
      <c r="F12" s="235" t="s">
        <v>303</v>
      </c>
      <c r="G12" s="234" t="s">
        <v>299</v>
      </c>
      <c r="H12" s="240">
        <v>0.5</v>
      </c>
      <c r="I12" s="240"/>
      <c r="J12" s="240"/>
      <c r="K12" s="240"/>
      <c r="L12" s="241">
        <v>67</v>
      </c>
      <c r="M12" s="212" t="s">
        <v>288</v>
      </c>
      <c r="N12" s="242">
        <v>258608.29</v>
      </c>
      <c r="Q12" s="196"/>
    </row>
    <row r="13" spans="1:17" ht="15.75" customHeight="1" x14ac:dyDescent="0.2">
      <c r="A13" s="232"/>
      <c r="B13" s="232"/>
      <c r="C13" s="255"/>
      <c r="D13" s="234"/>
      <c r="E13" s="233"/>
      <c r="F13" s="235"/>
      <c r="G13" s="234"/>
      <c r="H13" s="240"/>
      <c r="I13" s="240"/>
      <c r="J13" s="240"/>
      <c r="K13" s="240"/>
      <c r="L13" s="235"/>
      <c r="M13" s="233" t="s">
        <v>307</v>
      </c>
      <c r="N13" s="242"/>
      <c r="Q13" s="196"/>
    </row>
    <row r="14" spans="1:17" ht="15.75" customHeight="1" x14ac:dyDescent="0.2">
      <c r="A14" s="232"/>
      <c r="B14" s="232"/>
      <c r="C14" s="255"/>
      <c r="D14" s="234"/>
      <c r="E14" s="233"/>
      <c r="F14" s="235"/>
      <c r="G14" s="234"/>
      <c r="H14" s="240"/>
      <c r="I14" s="240"/>
      <c r="J14" s="240"/>
      <c r="K14" s="240"/>
      <c r="L14" s="235"/>
      <c r="M14" s="233"/>
      <c r="N14" s="242"/>
      <c r="Q14" s="196"/>
    </row>
    <row r="15" spans="1:17" ht="15.75" customHeight="1" x14ac:dyDescent="0.2">
      <c r="A15" s="228">
        <v>3</v>
      </c>
      <c r="B15" s="239" t="s">
        <v>33</v>
      </c>
      <c r="C15" s="238" t="s">
        <v>297</v>
      </c>
      <c r="D15" s="231" t="s">
        <v>300</v>
      </c>
      <c r="E15" s="236" t="s">
        <v>87</v>
      </c>
      <c r="F15" s="237" t="s">
        <v>304</v>
      </c>
      <c r="G15" s="231" t="s">
        <v>300</v>
      </c>
      <c r="H15" s="243">
        <v>0.7</v>
      </c>
      <c r="I15" s="243"/>
      <c r="J15" s="243"/>
      <c r="K15" s="243"/>
      <c r="L15" s="237">
        <v>333</v>
      </c>
      <c r="M15" s="211" t="s">
        <v>289</v>
      </c>
      <c r="N15" s="230">
        <v>581838.44999999995</v>
      </c>
      <c r="P15" s="198"/>
      <c r="Q15" s="199"/>
    </row>
    <row r="16" spans="1:17" ht="21" customHeight="1" x14ac:dyDescent="0.2">
      <c r="A16" s="228"/>
      <c r="B16" s="239"/>
      <c r="C16" s="238"/>
      <c r="D16" s="231"/>
      <c r="E16" s="236"/>
      <c r="F16" s="237"/>
      <c r="G16" s="231"/>
      <c r="H16" s="243"/>
      <c r="I16" s="243"/>
      <c r="J16" s="243"/>
      <c r="K16" s="243"/>
      <c r="L16" s="237"/>
      <c r="M16" s="236" t="s">
        <v>308</v>
      </c>
      <c r="N16" s="230"/>
      <c r="Q16" s="200"/>
    </row>
    <row r="17" spans="1:17" ht="30.75" customHeight="1" x14ac:dyDescent="0.2">
      <c r="A17" s="228"/>
      <c r="B17" s="239"/>
      <c r="C17" s="238"/>
      <c r="D17" s="231"/>
      <c r="E17" s="236"/>
      <c r="F17" s="237"/>
      <c r="G17" s="231"/>
      <c r="H17" s="243"/>
      <c r="I17" s="243"/>
      <c r="J17" s="243"/>
      <c r="K17" s="243"/>
      <c r="L17" s="237"/>
      <c r="M17" s="237"/>
      <c r="N17" s="230"/>
      <c r="Q17" s="200"/>
    </row>
    <row r="18" spans="1:17" ht="15.75" customHeight="1" x14ac:dyDescent="0.2">
      <c r="A18" s="232">
        <v>4</v>
      </c>
      <c r="B18" s="232" t="s">
        <v>47</v>
      </c>
      <c r="C18" s="233">
        <v>337</v>
      </c>
      <c r="D18" s="234" t="s">
        <v>301</v>
      </c>
      <c r="E18" s="233" t="s">
        <v>87</v>
      </c>
      <c r="F18" s="235" t="s">
        <v>305</v>
      </c>
      <c r="G18" s="234" t="s">
        <v>301</v>
      </c>
      <c r="H18" s="240">
        <v>0.5</v>
      </c>
      <c r="I18" s="240"/>
      <c r="J18" s="240"/>
      <c r="K18" s="240"/>
      <c r="L18" s="241">
        <v>638</v>
      </c>
      <c r="M18" s="213" t="s">
        <v>288</v>
      </c>
      <c r="N18" s="242">
        <v>1104525.3400000001</v>
      </c>
    </row>
    <row r="19" spans="1:17" ht="33.75" customHeight="1" x14ac:dyDescent="0.2">
      <c r="A19" s="232"/>
      <c r="B19" s="232"/>
      <c r="C19" s="233"/>
      <c r="D19" s="234"/>
      <c r="E19" s="233"/>
      <c r="F19" s="235"/>
      <c r="G19" s="234"/>
      <c r="H19" s="240"/>
      <c r="I19" s="240"/>
      <c r="J19" s="240"/>
      <c r="K19" s="240"/>
      <c r="L19" s="235"/>
      <c r="M19" s="233" t="s">
        <v>310</v>
      </c>
      <c r="N19" s="242"/>
    </row>
    <row r="20" spans="1:17" ht="29.25" customHeight="1" x14ac:dyDescent="0.2">
      <c r="A20" s="232"/>
      <c r="B20" s="232"/>
      <c r="C20" s="233"/>
      <c r="D20" s="235"/>
      <c r="E20" s="233"/>
      <c r="F20" s="235"/>
      <c r="G20" s="235"/>
      <c r="H20" s="240"/>
      <c r="I20" s="240"/>
      <c r="J20" s="240"/>
      <c r="K20" s="240"/>
      <c r="L20" s="235"/>
      <c r="M20" s="233"/>
      <c r="N20" s="242"/>
    </row>
    <row r="21" spans="1:17" s="220" customFormat="1" ht="15.75" customHeight="1" x14ac:dyDescent="0.2">
      <c r="A21" s="228">
        <v>5</v>
      </c>
      <c r="B21" s="239" t="s">
        <v>25</v>
      </c>
      <c r="C21" s="238" t="s">
        <v>311</v>
      </c>
      <c r="D21" s="231" t="s">
        <v>315</v>
      </c>
      <c r="E21" s="236" t="s">
        <v>87</v>
      </c>
      <c r="F21" s="237" t="s">
        <v>314</v>
      </c>
      <c r="G21" s="231" t="s">
        <v>315</v>
      </c>
      <c r="H21" s="243">
        <v>0.5</v>
      </c>
      <c r="I21" s="243"/>
      <c r="J21" s="243"/>
      <c r="K21" s="243"/>
      <c r="L21" s="237">
        <v>724</v>
      </c>
      <c r="M21" s="222" t="s">
        <v>312</v>
      </c>
      <c r="N21" s="230">
        <v>1499050.68</v>
      </c>
      <c r="Q21" s="221"/>
    </row>
    <row r="22" spans="1:17" s="220" customFormat="1" ht="18" customHeight="1" x14ac:dyDescent="0.2">
      <c r="A22" s="228"/>
      <c r="B22" s="239"/>
      <c r="C22" s="238"/>
      <c r="D22" s="231"/>
      <c r="E22" s="236"/>
      <c r="F22" s="237"/>
      <c r="G22" s="231"/>
      <c r="H22" s="243"/>
      <c r="I22" s="243"/>
      <c r="J22" s="243"/>
      <c r="K22" s="243"/>
      <c r="L22" s="237"/>
      <c r="M22" s="236" t="s">
        <v>313</v>
      </c>
      <c r="N22" s="230"/>
      <c r="Q22" s="221"/>
    </row>
    <row r="23" spans="1:17" s="220" customFormat="1" ht="20.25" customHeight="1" x14ac:dyDescent="0.2">
      <c r="A23" s="228"/>
      <c r="B23" s="239"/>
      <c r="C23" s="238"/>
      <c r="D23" s="231"/>
      <c r="E23" s="236"/>
      <c r="F23" s="237"/>
      <c r="G23" s="231"/>
      <c r="H23" s="243"/>
      <c r="I23" s="243"/>
      <c r="J23" s="243"/>
      <c r="K23" s="243"/>
      <c r="L23" s="237"/>
      <c r="M23" s="236"/>
      <c r="N23" s="230"/>
      <c r="Q23" s="221"/>
    </row>
    <row r="24" spans="1:17" s="220" customFormat="1" ht="15.75" customHeight="1" x14ac:dyDescent="0.2">
      <c r="A24" s="214"/>
      <c r="B24" s="214"/>
      <c r="C24" s="215"/>
      <c r="D24" s="216"/>
      <c r="E24" s="215"/>
      <c r="F24" s="217"/>
      <c r="G24" s="216"/>
      <c r="H24" s="218"/>
      <c r="I24" s="218"/>
      <c r="J24" s="218"/>
      <c r="K24" s="218"/>
      <c r="L24" s="217"/>
      <c r="M24" s="217"/>
      <c r="N24" s="219"/>
    </row>
    <row r="25" spans="1:17" x14ac:dyDescent="0.2">
      <c r="A25" s="201"/>
      <c r="B25" s="202"/>
      <c r="C25" s="203"/>
      <c r="D25" s="204"/>
      <c r="E25" s="203"/>
      <c r="F25" s="197"/>
      <c r="G25" s="204"/>
      <c r="H25" s="205"/>
      <c r="I25" s="205"/>
      <c r="J25" s="205"/>
      <c r="K25" s="205"/>
      <c r="N25" s="206"/>
    </row>
    <row r="26" spans="1:17" x14ac:dyDescent="0.2">
      <c r="A26" s="200" t="s">
        <v>282</v>
      </c>
      <c r="B26" s="207"/>
      <c r="C26" s="207"/>
      <c r="D26" s="207"/>
      <c r="E26" s="207"/>
      <c r="F26" s="208"/>
      <c r="G26" s="207"/>
      <c r="H26" s="207"/>
      <c r="I26" s="207"/>
      <c r="J26" s="207"/>
      <c r="K26" s="207"/>
      <c r="L26" s="208"/>
      <c r="M26" s="208"/>
      <c r="N26" s="207"/>
    </row>
    <row r="27" spans="1:17" x14ac:dyDescent="0.2">
      <c r="A27" s="200" t="s">
        <v>53</v>
      </c>
    </row>
    <row r="28" spans="1:17" x14ac:dyDescent="0.2">
      <c r="A28" s="200" t="s">
        <v>281</v>
      </c>
      <c r="B28" s="209">
        <v>43437</v>
      </c>
    </row>
    <row r="29" spans="1:17" ht="27" customHeight="1" x14ac:dyDescent="0.2">
      <c r="A29" s="229" t="s">
        <v>309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7" x14ac:dyDescent="0.2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</row>
  </sheetData>
  <mergeCells count="70">
    <mergeCell ref="F21:F23"/>
    <mergeCell ref="G21:G23"/>
    <mergeCell ref="H21:K23"/>
    <mergeCell ref="L21:L23"/>
    <mergeCell ref="N21:N23"/>
    <mergeCell ref="M22:M23"/>
    <mergeCell ref="A21:A23"/>
    <mergeCell ref="B21:B23"/>
    <mergeCell ref="C21:C23"/>
    <mergeCell ref="D21:D23"/>
    <mergeCell ref="E21:E23"/>
    <mergeCell ref="A2:N2"/>
    <mergeCell ref="A4:N4"/>
    <mergeCell ref="A7:A8"/>
    <mergeCell ref="B7:B8"/>
    <mergeCell ref="C7:C8"/>
    <mergeCell ref="D7:D8"/>
    <mergeCell ref="E7:E8"/>
    <mergeCell ref="F7:F8"/>
    <mergeCell ref="G7:G8"/>
    <mergeCell ref="M7:M8"/>
    <mergeCell ref="H7:K8"/>
    <mergeCell ref="L7:L8"/>
    <mergeCell ref="N7:N8"/>
    <mergeCell ref="A3:N3"/>
    <mergeCell ref="F12:F14"/>
    <mergeCell ref="F9:F11"/>
    <mergeCell ref="G9:G11"/>
    <mergeCell ref="H9:K11"/>
    <mergeCell ref="A9:A11"/>
    <mergeCell ref="B9:B11"/>
    <mergeCell ref="C9:C11"/>
    <mergeCell ref="D9:D11"/>
    <mergeCell ref="E9:E11"/>
    <mergeCell ref="G12:G14"/>
    <mergeCell ref="H12:K14"/>
    <mergeCell ref="A12:A14"/>
    <mergeCell ref="B12:B14"/>
    <mergeCell ref="C12:C14"/>
    <mergeCell ref="D12:D14"/>
    <mergeCell ref="E12:E14"/>
    <mergeCell ref="L9:L11"/>
    <mergeCell ref="N9:N11"/>
    <mergeCell ref="M13:M14"/>
    <mergeCell ref="M10:M11"/>
    <mergeCell ref="N12:N14"/>
    <mergeCell ref="L12:L14"/>
    <mergeCell ref="B15:B17"/>
    <mergeCell ref="M19:M20"/>
    <mergeCell ref="H18:K20"/>
    <mergeCell ref="L18:L20"/>
    <mergeCell ref="N18:N20"/>
    <mergeCell ref="L15:L17"/>
    <mergeCell ref="H15:K17"/>
    <mergeCell ref="A15:A17"/>
    <mergeCell ref="A29:K29"/>
    <mergeCell ref="N15:N17"/>
    <mergeCell ref="D15:D17"/>
    <mergeCell ref="A18:A20"/>
    <mergeCell ref="B18:B20"/>
    <mergeCell ref="C18:C20"/>
    <mergeCell ref="D18:D20"/>
    <mergeCell ref="E18:E20"/>
    <mergeCell ref="F18:F20"/>
    <mergeCell ref="G18:G20"/>
    <mergeCell ref="G15:G17"/>
    <mergeCell ref="M16:M17"/>
    <mergeCell ref="F15:F17"/>
    <mergeCell ref="E15:E17"/>
    <mergeCell ref="C15:C17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2014- 9 muni</vt:lpstr>
      <vt:lpstr>2013-2014 (1)</vt:lpstr>
      <vt:lpstr>2012-2013</vt:lpstr>
      <vt:lpstr>Hoja2</vt:lpstr>
      <vt:lpstr>Est. zonas urbanas</vt:lpstr>
      <vt:lpstr>'2012-2013'!Área_de_impresión</vt:lpstr>
      <vt:lpstr>'2013-2014 (1)'!Área_de_impresión</vt:lpstr>
      <vt:lpstr>'2014- 9 muni'!Área_de_impresión</vt:lpstr>
      <vt:lpstr>'Est. zonas urbanas'!Área_de_impresión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2012-01-05T20:58:35Z</cp:lastPrinted>
  <dcterms:created xsi:type="dcterms:W3CDTF">2011-12-28T15:02:20Z</dcterms:created>
  <dcterms:modified xsi:type="dcterms:W3CDTF">2019-01-03T22:06:18Z</dcterms:modified>
</cp:coreProperties>
</file>